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8780" windowHeight="12240" activeTab="4"/>
  </bookViews>
  <sheets>
    <sheet name="Sheet1" sheetId="1" r:id="rId1"/>
    <sheet name="Tabla de Datos 1" sheetId="6" r:id="rId2"/>
    <sheet name="Tabla de Datos 2" sheetId="7" r:id="rId3"/>
    <sheet name="Tabla de Datos 3" sheetId="8" r:id="rId4"/>
    <sheet name="Tabla de Gastos" sheetId="10" r:id="rId5"/>
    <sheet name="Configuracion" sheetId="5" r:id="rId6"/>
  </sheets>
  <definedNames>
    <definedName name="ContablePeriodos">OFFSET(#REF!,,,,COUNTA(#REF!))</definedName>
    <definedName name="ContablesConceptos">OFFSET(#REF!,,,COUNTA(#REF!)-4)</definedName>
    <definedName name="EvolucionG">OFFSET(#REF!,,,COUNTIF(#REF!,"&gt;0"))</definedName>
    <definedName name="EvolucionI">OFFSET(#REF!,,,COUNTIF(#REF!,"&gt;0"))</definedName>
    <definedName name="EvolucionSemanas">OFFSET(#REF!,,,COUNTIF(#REF!,"&gt;0"))</definedName>
    <definedName name="PyGanalitica">Tabla3[Grupo]</definedName>
  </definedNames>
  <calcPr calcId="125725"/>
</workbook>
</file>

<file path=xl/calcChain.xml><?xml version="1.0" encoding="utf-8"?>
<calcChain xmlns="http://schemas.openxmlformats.org/spreadsheetml/2006/main">
  <c r="V4" i="10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4"/>
  <c r="V435"/>
  <c r="V436"/>
  <c r="V437"/>
  <c r="V438"/>
  <c r="V439"/>
  <c r="V440"/>
  <c r="V441"/>
  <c r="V442"/>
  <c r="V443"/>
  <c r="V444"/>
  <c r="V445"/>
  <c r="V446"/>
  <c r="V447"/>
  <c r="V448"/>
  <c r="V449"/>
  <c r="V450"/>
  <c r="V451"/>
  <c r="V452"/>
  <c r="V453"/>
  <c r="V454"/>
  <c r="V455"/>
  <c r="V456"/>
  <c r="V457"/>
  <c r="V458"/>
  <c r="V459"/>
  <c r="V460"/>
  <c r="V461"/>
  <c r="V462"/>
  <c r="V463"/>
  <c r="V464"/>
  <c r="V465"/>
  <c r="V466"/>
  <c r="V467"/>
  <c r="V468"/>
  <c r="V469"/>
  <c r="V470"/>
  <c r="V471"/>
  <c r="V472"/>
  <c r="V473"/>
  <c r="V474"/>
  <c r="V475"/>
  <c r="V476"/>
  <c r="V477"/>
  <c r="V478"/>
  <c r="V479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542"/>
  <c r="V543"/>
  <c r="V544"/>
  <c r="V545"/>
  <c r="V546"/>
  <c r="V547"/>
  <c r="V548"/>
  <c r="V549"/>
  <c r="V550"/>
  <c r="V551"/>
  <c r="V552"/>
  <c r="V553"/>
  <c r="V554"/>
  <c r="V555"/>
  <c r="V556"/>
  <c r="V557"/>
  <c r="V558"/>
  <c r="V559"/>
  <c r="V560"/>
  <c r="V561"/>
  <c r="V562"/>
  <c r="V563"/>
  <c r="V564"/>
  <c r="V565"/>
  <c r="V566"/>
  <c r="V567"/>
  <c r="V568"/>
  <c r="V569"/>
  <c r="V570"/>
  <c r="V571"/>
  <c r="V572"/>
  <c r="V573"/>
  <c r="V574"/>
  <c r="V575"/>
  <c r="V576"/>
  <c r="V577"/>
  <c r="V578"/>
  <c r="S4" l="1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337"/>
  <c r="S338"/>
  <c r="S339"/>
  <c r="S340"/>
  <c r="S341"/>
  <c r="S342"/>
  <c r="S343"/>
  <c r="S344"/>
  <c r="S345"/>
  <c r="S346"/>
  <c r="S347"/>
  <c r="S348"/>
  <c r="S349"/>
  <c r="S350"/>
  <c r="S351"/>
  <c r="S352"/>
  <c r="S353"/>
  <c r="S354"/>
  <c r="S355"/>
  <c r="S356"/>
  <c r="S357"/>
  <c r="S358"/>
  <c r="S359"/>
  <c r="S360"/>
  <c r="S361"/>
  <c r="S362"/>
  <c r="S363"/>
  <c r="S364"/>
  <c r="S365"/>
  <c r="S366"/>
  <c r="S367"/>
  <c r="S368"/>
  <c r="S369"/>
  <c r="S370"/>
  <c r="S371"/>
  <c r="S372"/>
  <c r="S373"/>
  <c r="S374"/>
  <c r="S375"/>
  <c r="S376"/>
  <c r="S377"/>
  <c r="S378"/>
  <c r="S379"/>
  <c r="S380"/>
  <c r="S381"/>
  <c r="S382"/>
  <c r="S383"/>
  <c r="S384"/>
  <c r="S385"/>
  <c r="S386"/>
  <c r="S387"/>
  <c r="S388"/>
  <c r="S389"/>
  <c r="S390"/>
  <c r="S391"/>
  <c r="S392"/>
  <c r="S393"/>
  <c r="S394"/>
  <c r="S395"/>
  <c r="S396"/>
  <c r="S397"/>
  <c r="S398"/>
  <c r="S399"/>
  <c r="S400"/>
  <c r="S401"/>
  <c r="S402"/>
  <c r="S403"/>
  <c r="S404"/>
  <c r="S405"/>
  <c r="S406"/>
  <c r="S407"/>
  <c r="S408"/>
  <c r="S409"/>
  <c r="S410"/>
  <c r="S411"/>
  <c r="S412"/>
  <c r="S413"/>
  <c r="S414"/>
  <c r="S415"/>
  <c r="S416"/>
  <c r="S417"/>
  <c r="S418"/>
  <c r="S419"/>
  <c r="S420"/>
  <c r="S421"/>
  <c r="S422"/>
  <c r="S423"/>
  <c r="S424"/>
  <c r="S425"/>
  <c r="S426"/>
  <c r="S427"/>
  <c r="S428"/>
  <c r="S429"/>
  <c r="S430"/>
  <c r="S431"/>
  <c r="S432"/>
  <c r="S433"/>
  <c r="S434"/>
  <c r="S435"/>
  <c r="S436"/>
  <c r="S437"/>
  <c r="S438"/>
  <c r="S439"/>
  <c r="S440"/>
  <c r="S441"/>
  <c r="S442"/>
  <c r="S443"/>
  <c r="S444"/>
  <c r="S445"/>
  <c r="S446"/>
  <c r="S447"/>
  <c r="S448"/>
  <c r="S449"/>
  <c r="S450"/>
  <c r="S451"/>
  <c r="S452"/>
  <c r="S453"/>
  <c r="S454"/>
  <c r="S455"/>
  <c r="S456"/>
  <c r="S457"/>
  <c r="S458"/>
  <c r="S459"/>
  <c r="S460"/>
  <c r="S461"/>
  <c r="S462"/>
  <c r="S463"/>
  <c r="S464"/>
  <c r="S465"/>
  <c r="S466"/>
  <c r="S467"/>
  <c r="S468"/>
  <c r="S469"/>
  <c r="S470"/>
  <c r="S471"/>
  <c r="S472"/>
  <c r="S473"/>
  <c r="S474"/>
  <c r="S475"/>
  <c r="S476"/>
  <c r="S477"/>
  <c r="S478"/>
  <c r="S479"/>
  <c r="S480"/>
  <c r="S481"/>
  <c r="S482"/>
  <c r="S483"/>
  <c r="S484"/>
  <c r="S485"/>
  <c r="S486"/>
  <c r="S487"/>
  <c r="S488"/>
  <c r="S489"/>
  <c r="S490"/>
  <c r="S491"/>
  <c r="S492"/>
  <c r="S493"/>
  <c r="S494"/>
  <c r="S495"/>
  <c r="S496"/>
  <c r="S497"/>
  <c r="S498"/>
  <c r="S499"/>
  <c r="S500"/>
  <c r="S501"/>
  <c r="S502"/>
  <c r="S503"/>
  <c r="S504"/>
  <c r="S505"/>
  <c r="S506"/>
  <c r="S507"/>
  <c r="S508"/>
  <c r="S509"/>
  <c r="S510"/>
  <c r="S511"/>
  <c r="S512"/>
  <c r="S513"/>
  <c r="S514"/>
  <c r="S515"/>
  <c r="S516"/>
  <c r="S517"/>
  <c r="S518"/>
  <c r="S519"/>
  <c r="S520"/>
  <c r="S521"/>
  <c r="S522"/>
  <c r="S523"/>
  <c r="S524"/>
  <c r="S525"/>
  <c r="S526"/>
  <c r="S527"/>
  <c r="S528"/>
  <c r="S529"/>
  <c r="S530"/>
  <c r="S531"/>
  <c r="S532"/>
  <c r="S533"/>
  <c r="S534"/>
  <c r="S535"/>
  <c r="S536"/>
  <c r="S537"/>
  <c r="S538"/>
  <c r="S539"/>
  <c r="S540"/>
  <c r="S541"/>
  <c r="S542"/>
  <c r="S543"/>
  <c r="S544"/>
  <c r="S545"/>
  <c r="S546"/>
  <c r="S547"/>
  <c r="S548"/>
  <c r="S549"/>
  <c r="S550"/>
  <c r="S551"/>
  <c r="S552"/>
  <c r="S553"/>
  <c r="S554"/>
  <c r="S555"/>
  <c r="S556"/>
  <c r="S557"/>
  <c r="S558"/>
  <c r="S559"/>
  <c r="S560"/>
  <c r="S561"/>
  <c r="S562"/>
  <c r="S563"/>
  <c r="S564"/>
  <c r="S565"/>
  <c r="S566"/>
  <c r="S567"/>
  <c r="S568"/>
  <c r="S569"/>
  <c r="S570"/>
  <c r="S571"/>
  <c r="S572"/>
  <c r="S573"/>
  <c r="S574"/>
  <c r="S575"/>
  <c r="S576"/>
  <c r="S577"/>
  <c r="S578"/>
  <c r="U4" l="1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2"/>
  <c r="U273"/>
  <c r="U274"/>
  <c r="U275"/>
  <c r="U276"/>
  <c r="U277"/>
  <c r="U278"/>
  <c r="U279"/>
  <c r="U280"/>
  <c r="U281"/>
  <c r="U282"/>
  <c r="U283"/>
  <c r="U284"/>
  <c r="U285"/>
  <c r="U286"/>
  <c r="U287"/>
  <c r="U288"/>
  <c r="U289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20"/>
  <c r="U321"/>
  <c r="U322"/>
  <c r="U323"/>
  <c r="U324"/>
  <c r="U325"/>
  <c r="U326"/>
  <c r="U327"/>
  <c r="U328"/>
  <c r="U329"/>
  <c r="U330"/>
  <c r="U331"/>
  <c r="U332"/>
  <c r="U333"/>
  <c r="U334"/>
  <c r="U335"/>
  <c r="U336"/>
  <c r="U337"/>
  <c r="U338"/>
  <c r="U339"/>
  <c r="U340"/>
  <c r="U341"/>
  <c r="U342"/>
  <c r="U343"/>
  <c r="U344"/>
  <c r="U345"/>
  <c r="U346"/>
  <c r="U347"/>
  <c r="U348"/>
  <c r="U349"/>
  <c r="U350"/>
  <c r="U351"/>
  <c r="U352"/>
  <c r="U353"/>
  <c r="U354"/>
  <c r="U355"/>
  <c r="U356"/>
  <c r="U357"/>
  <c r="U358"/>
  <c r="U359"/>
  <c r="U360"/>
  <c r="U361"/>
  <c r="U362"/>
  <c r="U363"/>
  <c r="U364"/>
  <c r="U365"/>
  <c r="U366"/>
  <c r="U367"/>
  <c r="U368"/>
  <c r="U369"/>
  <c r="U370"/>
  <c r="U371"/>
  <c r="U372"/>
  <c r="U373"/>
  <c r="U374"/>
  <c r="U375"/>
  <c r="U376"/>
  <c r="U377"/>
  <c r="U378"/>
  <c r="U379"/>
  <c r="U380"/>
  <c r="U381"/>
  <c r="U382"/>
  <c r="U383"/>
  <c r="U384"/>
  <c r="U385"/>
  <c r="U386"/>
  <c r="U387"/>
  <c r="U388"/>
  <c r="U389"/>
  <c r="U390"/>
  <c r="U391"/>
  <c r="U392"/>
  <c r="U393"/>
  <c r="U394"/>
  <c r="U395"/>
  <c r="U396"/>
  <c r="U397"/>
  <c r="U398"/>
  <c r="U399"/>
  <c r="U400"/>
  <c r="U401"/>
  <c r="U402"/>
  <c r="U403"/>
  <c r="U404"/>
  <c r="U405"/>
  <c r="U406"/>
  <c r="U407"/>
  <c r="U408"/>
  <c r="U409"/>
  <c r="U410"/>
  <c r="U411"/>
  <c r="U412"/>
  <c r="U413"/>
  <c r="U414"/>
  <c r="U415"/>
  <c r="U416"/>
  <c r="U417"/>
  <c r="U418"/>
  <c r="U419"/>
  <c r="U420"/>
  <c r="U421"/>
  <c r="U422"/>
  <c r="U423"/>
  <c r="U424"/>
  <c r="U425"/>
  <c r="U426"/>
  <c r="U427"/>
  <c r="U428"/>
  <c r="U429"/>
  <c r="U430"/>
  <c r="U431"/>
  <c r="U432"/>
  <c r="U433"/>
  <c r="U434"/>
  <c r="U435"/>
  <c r="U436"/>
  <c r="U437"/>
  <c r="U438"/>
  <c r="U439"/>
  <c r="U440"/>
  <c r="U441"/>
  <c r="U442"/>
  <c r="U443"/>
  <c r="U444"/>
  <c r="U445"/>
  <c r="U446"/>
  <c r="U447"/>
  <c r="U448"/>
  <c r="U449"/>
  <c r="U450"/>
  <c r="U451"/>
  <c r="U452"/>
  <c r="U453"/>
  <c r="U454"/>
  <c r="U455"/>
  <c r="U456"/>
  <c r="U457"/>
  <c r="U458"/>
  <c r="U459"/>
  <c r="U460"/>
  <c r="U461"/>
  <c r="U462"/>
  <c r="U463"/>
  <c r="U464"/>
  <c r="U465"/>
  <c r="U466"/>
  <c r="U467"/>
  <c r="U468"/>
  <c r="U469"/>
  <c r="U470"/>
  <c r="U471"/>
  <c r="U472"/>
  <c r="U473"/>
  <c r="U474"/>
  <c r="U475"/>
  <c r="U476"/>
  <c r="U477"/>
  <c r="U478"/>
  <c r="U479"/>
  <c r="U480"/>
  <c r="U481"/>
  <c r="U482"/>
  <c r="U483"/>
  <c r="U484"/>
  <c r="U485"/>
  <c r="U486"/>
  <c r="U487"/>
  <c r="U488"/>
  <c r="U489"/>
  <c r="U490"/>
  <c r="U491"/>
  <c r="U492"/>
  <c r="U493"/>
  <c r="U494"/>
  <c r="U495"/>
  <c r="U496"/>
  <c r="U497"/>
  <c r="U498"/>
  <c r="U499"/>
  <c r="U500"/>
  <c r="U501"/>
  <c r="U502"/>
  <c r="U503"/>
  <c r="U504"/>
  <c r="U505"/>
  <c r="U506"/>
  <c r="U507"/>
  <c r="U508"/>
  <c r="U509"/>
  <c r="U510"/>
  <c r="U511"/>
  <c r="U512"/>
  <c r="U513"/>
  <c r="U514"/>
  <c r="U515"/>
  <c r="U516"/>
  <c r="U517"/>
  <c r="U518"/>
  <c r="U519"/>
  <c r="U520"/>
  <c r="U521"/>
  <c r="U522"/>
  <c r="U523"/>
  <c r="U524"/>
  <c r="U525"/>
  <c r="U526"/>
  <c r="U527"/>
  <c r="U528"/>
  <c r="U529"/>
  <c r="U530"/>
  <c r="U531"/>
  <c r="U532"/>
  <c r="U533"/>
  <c r="U534"/>
  <c r="U535"/>
  <c r="U536"/>
  <c r="U537"/>
  <c r="U538"/>
  <c r="U539"/>
  <c r="U540"/>
  <c r="U541"/>
  <c r="U542"/>
  <c r="U543"/>
  <c r="U544"/>
  <c r="U545"/>
  <c r="U546"/>
  <c r="U547"/>
  <c r="U548"/>
  <c r="U549"/>
  <c r="U550"/>
  <c r="U551"/>
  <c r="U552"/>
  <c r="U553"/>
  <c r="U554"/>
  <c r="U555"/>
  <c r="U556"/>
  <c r="U557"/>
  <c r="U558"/>
  <c r="U559"/>
  <c r="U560"/>
  <c r="U561"/>
  <c r="U562"/>
  <c r="U563"/>
  <c r="U564"/>
  <c r="U565"/>
  <c r="U566"/>
  <c r="U567"/>
  <c r="U568"/>
  <c r="U569"/>
  <c r="U570"/>
  <c r="U571"/>
  <c r="U572"/>
  <c r="U573"/>
  <c r="U574"/>
  <c r="U575"/>
  <c r="U576"/>
  <c r="U577"/>
  <c r="U578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20"/>
  <c r="T321"/>
  <c r="T322"/>
  <c r="T323"/>
  <c r="T324"/>
  <c r="T325"/>
  <c r="T326"/>
  <c r="T327"/>
  <c r="T328"/>
  <c r="T329"/>
  <c r="T330"/>
  <c r="T331"/>
  <c r="T332"/>
  <c r="T333"/>
  <c r="T334"/>
  <c r="T335"/>
  <c r="T336"/>
  <c r="T337"/>
  <c r="T338"/>
  <c r="T339"/>
  <c r="T340"/>
  <c r="T341"/>
  <c r="T342"/>
  <c r="T343"/>
  <c r="T344"/>
  <c r="T345"/>
  <c r="T346"/>
  <c r="T347"/>
  <c r="T348"/>
  <c r="T349"/>
  <c r="T350"/>
  <c r="T351"/>
  <c r="T352"/>
  <c r="T353"/>
  <c r="T354"/>
  <c r="T355"/>
  <c r="T356"/>
  <c r="T357"/>
  <c r="T358"/>
  <c r="T359"/>
  <c r="T360"/>
  <c r="T361"/>
  <c r="T362"/>
  <c r="T363"/>
  <c r="T364"/>
  <c r="T365"/>
  <c r="T366"/>
  <c r="T367"/>
  <c r="T368"/>
  <c r="T369"/>
  <c r="T370"/>
  <c r="T371"/>
  <c r="T372"/>
  <c r="T373"/>
  <c r="T374"/>
  <c r="T375"/>
  <c r="T376"/>
  <c r="T377"/>
  <c r="T378"/>
  <c r="T379"/>
  <c r="T380"/>
  <c r="T381"/>
  <c r="T382"/>
  <c r="T383"/>
  <c r="T384"/>
  <c r="T385"/>
  <c r="T386"/>
  <c r="T387"/>
  <c r="T388"/>
  <c r="T389"/>
  <c r="T390"/>
  <c r="T391"/>
  <c r="T392"/>
  <c r="T393"/>
  <c r="T394"/>
  <c r="T395"/>
  <c r="T396"/>
  <c r="T397"/>
  <c r="T398"/>
  <c r="T399"/>
  <c r="T400"/>
  <c r="T401"/>
  <c r="T402"/>
  <c r="T403"/>
  <c r="T404"/>
  <c r="T405"/>
  <c r="T406"/>
  <c r="T407"/>
  <c r="T408"/>
  <c r="T409"/>
  <c r="T410"/>
  <c r="T411"/>
  <c r="T412"/>
  <c r="T413"/>
  <c r="T414"/>
  <c r="T415"/>
  <c r="T416"/>
  <c r="T417"/>
  <c r="T418"/>
  <c r="T419"/>
  <c r="T420"/>
  <c r="T421"/>
  <c r="T422"/>
  <c r="T423"/>
  <c r="T424"/>
  <c r="T425"/>
  <c r="T426"/>
  <c r="T427"/>
  <c r="T428"/>
  <c r="T429"/>
  <c r="T430"/>
  <c r="T431"/>
  <c r="T432"/>
  <c r="T433"/>
  <c r="T434"/>
  <c r="T435"/>
  <c r="T436"/>
  <c r="T437"/>
  <c r="T438"/>
  <c r="T439"/>
  <c r="T440"/>
  <c r="T441"/>
  <c r="T442"/>
  <c r="T443"/>
  <c r="T444"/>
  <c r="T445"/>
  <c r="T446"/>
  <c r="T447"/>
  <c r="T448"/>
  <c r="T449"/>
  <c r="T450"/>
  <c r="T451"/>
  <c r="T452"/>
  <c r="T453"/>
  <c r="T454"/>
  <c r="T455"/>
  <c r="T456"/>
  <c r="T457"/>
  <c r="T458"/>
  <c r="T459"/>
  <c r="T460"/>
  <c r="T461"/>
  <c r="T462"/>
  <c r="T463"/>
  <c r="T464"/>
  <c r="T465"/>
  <c r="T466"/>
  <c r="T467"/>
  <c r="T468"/>
  <c r="T469"/>
  <c r="T470"/>
  <c r="T471"/>
  <c r="T472"/>
  <c r="T473"/>
  <c r="T474"/>
  <c r="T475"/>
  <c r="T476"/>
  <c r="T477"/>
  <c r="T478"/>
  <c r="T479"/>
  <c r="T480"/>
  <c r="T481"/>
  <c r="T482"/>
  <c r="T483"/>
  <c r="T484"/>
  <c r="T485"/>
  <c r="T486"/>
  <c r="T487"/>
  <c r="T488"/>
  <c r="T489"/>
  <c r="T490"/>
  <c r="T491"/>
  <c r="T492"/>
  <c r="T493"/>
  <c r="T494"/>
  <c r="T495"/>
  <c r="T496"/>
  <c r="T497"/>
  <c r="T498"/>
  <c r="T499"/>
  <c r="T500"/>
  <c r="T501"/>
  <c r="T502"/>
  <c r="T503"/>
  <c r="T504"/>
  <c r="T505"/>
  <c r="T506"/>
  <c r="T507"/>
  <c r="T508"/>
  <c r="T509"/>
  <c r="T510"/>
  <c r="T511"/>
  <c r="T512"/>
  <c r="T513"/>
  <c r="T514"/>
  <c r="T515"/>
  <c r="T516"/>
  <c r="T517"/>
  <c r="T518"/>
  <c r="T519"/>
  <c r="T520"/>
  <c r="T521"/>
  <c r="T522"/>
  <c r="T523"/>
  <c r="T524"/>
  <c r="T525"/>
  <c r="T526"/>
  <c r="T527"/>
  <c r="T528"/>
  <c r="T529"/>
  <c r="T530"/>
  <c r="T531"/>
  <c r="T532"/>
  <c r="T533"/>
  <c r="T534"/>
  <c r="T535"/>
  <c r="T536"/>
  <c r="T537"/>
  <c r="T538"/>
  <c r="T539"/>
  <c r="T540"/>
  <c r="T541"/>
  <c r="T542"/>
  <c r="T543"/>
  <c r="T544"/>
  <c r="T545"/>
  <c r="T546"/>
  <c r="T547"/>
  <c r="T548"/>
  <c r="T549"/>
  <c r="T550"/>
  <c r="T551"/>
  <c r="T552"/>
  <c r="T553"/>
  <c r="T554"/>
  <c r="T555"/>
  <c r="T556"/>
  <c r="T557"/>
  <c r="T558"/>
  <c r="T559"/>
  <c r="T560"/>
  <c r="T561"/>
  <c r="T562"/>
  <c r="T563"/>
  <c r="T564"/>
  <c r="T565"/>
  <c r="T566"/>
  <c r="T567"/>
  <c r="T568"/>
  <c r="T569"/>
  <c r="T570"/>
  <c r="T571"/>
  <c r="T572"/>
  <c r="T573"/>
  <c r="T574"/>
  <c r="T575"/>
  <c r="T576"/>
  <c r="T577"/>
  <c r="T578"/>
  <c r="H4"/>
  <c r="I4" s="1"/>
  <c r="H5"/>
  <c r="I5" s="1"/>
  <c r="H6"/>
  <c r="I6" s="1"/>
  <c r="H7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32"/>
  <c r="I32" s="1"/>
  <c r="H33"/>
  <c r="I33" s="1"/>
  <c r="H34"/>
  <c r="I34" s="1"/>
  <c r="H35"/>
  <c r="I35" s="1"/>
  <c r="H36"/>
  <c r="I36" s="1"/>
  <c r="H37"/>
  <c r="I37" s="1"/>
  <c r="H38"/>
  <c r="I38" s="1"/>
  <c r="H39"/>
  <c r="I39" s="1"/>
  <c r="H40"/>
  <c r="I40" s="1"/>
  <c r="H41"/>
  <c r="I41" s="1"/>
  <c r="H42"/>
  <c r="I42" s="1"/>
  <c r="H43"/>
  <c r="I43" s="1"/>
  <c r="H44"/>
  <c r="I44" s="1"/>
  <c r="H45"/>
  <c r="I45" s="1"/>
  <c r="H46"/>
  <c r="I46" s="1"/>
  <c r="H47"/>
  <c r="I47" s="1"/>
  <c r="H48"/>
  <c r="I48" s="1"/>
  <c r="H49"/>
  <c r="I49" s="1"/>
  <c r="H50"/>
  <c r="I50" s="1"/>
  <c r="H51"/>
  <c r="I51" s="1"/>
  <c r="H52"/>
  <c r="I52" s="1"/>
  <c r="H53"/>
  <c r="I53" s="1"/>
  <c r="H54"/>
  <c r="I54" s="1"/>
  <c r="H55"/>
  <c r="I55" s="1"/>
  <c r="H56"/>
  <c r="I56" s="1"/>
  <c r="H57"/>
  <c r="I57" s="1"/>
  <c r="H58"/>
  <c r="I58" s="1"/>
  <c r="H59"/>
  <c r="I59" s="1"/>
  <c r="H60"/>
  <c r="I60" s="1"/>
  <c r="H61"/>
  <c r="I61" s="1"/>
  <c r="H62"/>
  <c r="I62" s="1"/>
  <c r="H63"/>
  <c r="I63" s="1"/>
  <c r="H64"/>
  <c r="I64" s="1"/>
  <c r="H65"/>
  <c r="I65" s="1"/>
  <c r="H66"/>
  <c r="I66" s="1"/>
  <c r="H67"/>
  <c r="I67" s="1"/>
  <c r="H68"/>
  <c r="I68" s="1"/>
  <c r="H69"/>
  <c r="I69" s="1"/>
  <c r="H70"/>
  <c r="I70" s="1"/>
  <c r="H71"/>
  <c r="I71" s="1"/>
  <c r="H72"/>
  <c r="I72" s="1"/>
  <c r="H73"/>
  <c r="I73" s="1"/>
  <c r="H74"/>
  <c r="I74" s="1"/>
  <c r="H75"/>
  <c r="I75" s="1"/>
  <c r="H76"/>
  <c r="I76" s="1"/>
  <c r="H77"/>
  <c r="I77" s="1"/>
  <c r="H78"/>
  <c r="I78" s="1"/>
  <c r="H79"/>
  <c r="I79" s="1"/>
  <c r="H80"/>
  <c r="I80" s="1"/>
  <c r="H81"/>
  <c r="I81" s="1"/>
  <c r="H82"/>
  <c r="I82" s="1"/>
  <c r="H83"/>
  <c r="I83" s="1"/>
  <c r="H84"/>
  <c r="I84" s="1"/>
  <c r="H85"/>
  <c r="I85" s="1"/>
  <c r="H86"/>
  <c r="I86" s="1"/>
  <c r="H87"/>
  <c r="I87" s="1"/>
  <c r="H88"/>
  <c r="I88" s="1"/>
  <c r="H89"/>
  <c r="I89" s="1"/>
  <c r="H90"/>
  <c r="I90" s="1"/>
  <c r="H91"/>
  <c r="I91" s="1"/>
  <c r="H92"/>
  <c r="I92" s="1"/>
  <c r="H93"/>
  <c r="I93" s="1"/>
  <c r="H94"/>
  <c r="I94" s="1"/>
  <c r="H95"/>
  <c r="I95" s="1"/>
  <c r="H96"/>
  <c r="I96" s="1"/>
  <c r="H97"/>
  <c r="I97" s="1"/>
  <c r="H98"/>
  <c r="I98" s="1"/>
  <c r="H99"/>
  <c r="I99" s="1"/>
  <c r="H100"/>
  <c r="I100" s="1"/>
  <c r="H101"/>
  <c r="I101" s="1"/>
  <c r="H102"/>
  <c r="I102" s="1"/>
  <c r="H103"/>
  <c r="I103" s="1"/>
  <c r="H104"/>
  <c r="I104" s="1"/>
  <c r="H105"/>
  <c r="I105" s="1"/>
  <c r="H106"/>
  <c r="I106" s="1"/>
  <c r="H107"/>
  <c r="I107" s="1"/>
  <c r="H108"/>
  <c r="I108" s="1"/>
  <c r="H109"/>
  <c r="I109" s="1"/>
  <c r="H110"/>
  <c r="I110" s="1"/>
  <c r="H111"/>
  <c r="I111" s="1"/>
  <c r="H112"/>
  <c r="I112" s="1"/>
  <c r="H113"/>
  <c r="I113" s="1"/>
  <c r="H114"/>
  <c r="I114" s="1"/>
  <c r="H115"/>
  <c r="I115" s="1"/>
  <c r="H116"/>
  <c r="I116" s="1"/>
  <c r="H117"/>
  <c r="I117" s="1"/>
  <c r="H118"/>
  <c r="I118" s="1"/>
  <c r="H119"/>
  <c r="I119" s="1"/>
  <c r="H120"/>
  <c r="I120" s="1"/>
  <c r="H121"/>
  <c r="I121" s="1"/>
  <c r="H122"/>
  <c r="I122" s="1"/>
  <c r="H123"/>
  <c r="I123" s="1"/>
  <c r="H124"/>
  <c r="I124" s="1"/>
  <c r="H125"/>
  <c r="I125" s="1"/>
  <c r="H126"/>
  <c r="I126" s="1"/>
  <c r="H127"/>
  <c r="I127" s="1"/>
  <c r="H128"/>
  <c r="I128" s="1"/>
  <c r="H129"/>
  <c r="I129" s="1"/>
  <c r="H130"/>
  <c r="I130" s="1"/>
  <c r="H131"/>
  <c r="I131" s="1"/>
  <c r="H132"/>
  <c r="I132" s="1"/>
  <c r="H133"/>
  <c r="I133" s="1"/>
  <c r="H134"/>
  <c r="I134" s="1"/>
  <c r="H135"/>
  <c r="I135" s="1"/>
  <c r="H136"/>
  <c r="I136" s="1"/>
  <c r="H137"/>
  <c r="I137" s="1"/>
  <c r="H138"/>
  <c r="I138" s="1"/>
  <c r="H139"/>
  <c r="I139" s="1"/>
  <c r="H140"/>
  <c r="I140" s="1"/>
  <c r="H141"/>
  <c r="I141" s="1"/>
  <c r="H142"/>
  <c r="I142" s="1"/>
  <c r="H143"/>
  <c r="I143" s="1"/>
  <c r="H144"/>
  <c r="I144" s="1"/>
  <c r="H145"/>
  <c r="I145" s="1"/>
  <c r="H146"/>
  <c r="I146" s="1"/>
  <c r="H147"/>
  <c r="I147" s="1"/>
  <c r="H148"/>
  <c r="I148" s="1"/>
  <c r="H149"/>
  <c r="I149" s="1"/>
  <c r="H150"/>
  <c r="I150" s="1"/>
  <c r="H151"/>
  <c r="I151" s="1"/>
  <c r="H152"/>
  <c r="I152" s="1"/>
  <c r="H153"/>
  <c r="I153" s="1"/>
  <c r="H154"/>
  <c r="I154" s="1"/>
  <c r="H155"/>
  <c r="I155" s="1"/>
  <c r="H156"/>
  <c r="I156" s="1"/>
  <c r="H157"/>
  <c r="I157" s="1"/>
  <c r="H158"/>
  <c r="I158" s="1"/>
  <c r="H159"/>
  <c r="I159" s="1"/>
  <c r="H160"/>
  <c r="I160" s="1"/>
  <c r="H161"/>
  <c r="I161" s="1"/>
  <c r="H162"/>
  <c r="I162" s="1"/>
  <c r="H163"/>
  <c r="I163" s="1"/>
  <c r="H164"/>
  <c r="I164" s="1"/>
  <c r="H165"/>
  <c r="I165" s="1"/>
  <c r="H166"/>
  <c r="I166" s="1"/>
  <c r="H167"/>
  <c r="I167" s="1"/>
  <c r="H168"/>
  <c r="I168" s="1"/>
  <c r="H169"/>
  <c r="I169" s="1"/>
  <c r="H170"/>
  <c r="I170" s="1"/>
  <c r="H171"/>
  <c r="I171" s="1"/>
  <c r="H172"/>
  <c r="I172" s="1"/>
  <c r="H173"/>
  <c r="I173" s="1"/>
  <c r="H174"/>
  <c r="I174" s="1"/>
  <c r="H175"/>
  <c r="I175" s="1"/>
  <c r="H176"/>
  <c r="I176" s="1"/>
  <c r="H177"/>
  <c r="I177" s="1"/>
  <c r="H178"/>
  <c r="I178" s="1"/>
  <c r="H179"/>
  <c r="I179" s="1"/>
  <c r="H180"/>
  <c r="I180" s="1"/>
  <c r="H181"/>
  <c r="I181" s="1"/>
  <c r="H182"/>
  <c r="I182" s="1"/>
  <c r="H183"/>
  <c r="I183" s="1"/>
  <c r="H184"/>
  <c r="I184" s="1"/>
  <c r="H185"/>
  <c r="I185" s="1"/>
  <c r="H186"/>
  <c r="I186" s="1"/>
  <c r="H187"/>
  <c r="I187" s="1"/>
  <c r="H188"/>
  <c r="I188" s="1"/>
  <c r="H189"/>
  <c r="I189" s="1"/>
  <c r="H190"/>
  <c r="I190" s="1"/>
  <c r="H191"/>
  <c r="I191" s="1"/>
  <c r="H192"/>
  <c r="I192" s="1"/>
  <c r="H193"/>
  <c r="I193" s="1"/>
  <c r="H194"/>
  <c r="I194" s="1"/>
  <c r="H195"/>
  <c r="I195" s="1"/>
  <c r="H196"/>
  <c r="I196" s="1"/>
  <c r="H197"/>
  <c r="I197" s="1"/>
  <c r="H198"/>
  <c r="I198" s="1"/>
  <c r="H199"/>
  <c r="I199" s="1"/>
  <c r="H200"/>
  <c r="I200" s="1"/>
  <c r="H201"/>
  <c r="I201" s="1"/>
  <c r="H202"/>
  <c r="I202" s="1"/>
  <c r="H203"/>
  <c r="I203" s="1"/>
  <c r="H204"/>
  <c r="I204" s="1"/>
  <c r="H205"/>
  <c r="I205" s="1"/>
  <c r="H206"/>
  <c r="I206" s="1"/>
  <c r="H207"/>
  <c r="I207" s="1"/>
  <c r="H208"/>
  <c r="I208" s="1"/>
  <c r="H209"/>
  <c r="I209" s="1"/>
  <c r="H210"/>
  <c r="I210" s="1"/>
  <c r="H211"/>
  <c r="I211" s="1"/>
  <c r="H212"/>
  <c r="I212" s="1"/>
  <c r="H213"/>
  <c r="I213" s="1"/>
  <c r="H214"/>
  <c r="I214" s="1"/>
  <c r="H215"/>
  <c r="I215" s="1"/>
  <c r="H216"/>
  <c r="I216" s="1"/>
  <c r="H217"/>
  <c r="I217" s="1"/>
  <c r="H218"/>
  <c r="I218" s="1"/>
  <c r="H219"/>
  <c r="I219" s="1"/>
  <c r="H220"/>
  <c r="I220" s="1"/>
  <c r="H221"/>
  <c r="I221" s="1"/>
  <c r="H222"/>
  <c r="I222" s="1"/>
  <c r="H223"/>
  <c r="I223" s="1"/>
  <c r="H224"/>
  <c r="I224" s="1"/>
  <c r="H225"/>
  <c r="I225" s="1"/>
  <c r="H226"/>
  <c r="I226" s="1"/>
  <c r="H227"/>
  <c r="I227" s="1"/>
  <c r="H228"/>
  <c r="I228" s="1"/>
  <c r="H229"/>
  <c r="I229" s="1"/>
  <c r="H230"/>
  <c r="I230" s="1"/>
  <c r="H231"/>
  <c r="I231" s="1"/>
  <c r="H232"/>
  <c r="I232" s="1"/>
  <c r="H233"/>
  <c r="I233" s="1"/>
  <c r="H234"/>
  <c r="I234" s="1"/>
  <c r="H235"/>
  <c r="I235" s="1"/>
  <c r="H236"/>
  <c r="I236" s="1"/>
  <c r="H237"/>
  <c r="I237" s="1"/>
  <c r="H238"/>
  <c r="I238" s="1"/>
  <c r="H239"/>
  <c r="I239" s="1"/>
  <c r="H240"/>
  <c r="I240" s="1"/>
  <c r="H241"/>
  <c r="I241" s="1"/>
  <c r="H242"/>
  <c r="I242" s="1"/>
  <c r="H243"/>
  <c r="I243" s="1"/>
  <c r="H244"/>
  <c r="I244" s="1"/>
  <c r="H245"/>
  <c r="I245" s="1"/>
  <c r="H246"/>
  <c r="I246" s="1"/>
  <c r="H247"/>
  <c r="I247" s="1"/>
  <c r="H248"/>
  <c r="I248" s="1"/>
  <c r="H249"/>
  <c r="I249" s="1"/>
  <c r="H250"/>
  <c r="I250" s="1"/>
  <c r="H251"/>
  <c r="I251" s="1"/>
  <c r="H252"/>
  <c r="I252" s="1"/>
  <c r="H253"/>
  <c r="I253" s="1"/>
  <c r="H254"/>
  <c r="I254" s="1"/>
  <c r="H255"/>
  <c r="I255" s="1"/>
  <c r="H256"/>
  <c r="I256" s="1"/>
  <c r="H257"/>
  <c r="I257" s="1"/>
  <c r="H258"/>
  <c r="I258" s="1"/>
  <c r="H259"/>
  <c r="I259" s="1"/>
  <c r="H260"/>
  <c r="I260" s="1"/>
  <c r="H261"/>
  <c r="I261" s="1"/>
  <c r="H262"/>
  <c r="I262" s="1"/>
  <c r="H263"/>
  <c r="I263" s="1"/>
  <c r="H264"/>
  <c r="I264" s="1"/>
  <c r="H265"/>
  <c r="I265" s="1"/>
  <c r="H266"/>
  <c r="I266" s="1"/>
  <c r="H267"/>
  <c r="I267" s="1"/>
  <c r="H268"/>
  <c r="I268" s="1"/>
  <c r="H269"/>
  <c r="I269" s="1"/>
  <c r="H270"/>
  <c r="I270" s="1"/>
  <c r="H271"/>
  <c r="I271" s="1"/>
  <c r="H272"/>
  <c r="I272" s="1"/>
  <c r="H273"/>
  <c r="I273" s="1"/>
  <c r="H274"/>
  <c r="I274" s="1"/>
  <c r="H275"/>
  <c r="I275" s="1"/>
  <c r="H276"/>
  <c r="I276" s="1"/>
  <c r="H277"/>
  <c r="I277" s="1"/>
  <c r="H278"/>
  <c r="I278" s="1"/>
  <c r="H279"/>
  <c r="I279" s="1"/>
  <c r="H280"/>
  <c r="I280" s="1"/>
  <c r="H281"/>
  <c r="I281" s="1"/>
  <c r="H282"/>
  <c r="I282" s="1"/>
  <c r="H283"/>
  <c r="I283" s="1"/>
  <c r="H284"/>
  <c r="I284" s="1"/>
  <c r="H285"/>
  <c r="I285" s="1"/>
  <c r="H286"/>
  <c r="I286" s="1"/>
  <c r="H287"/>
  <c r="I287" s="1"/>
  <c r="H288"/>
  <c r="I288" s="1"/>
  <c r="H289"/>
  <c r="I289" s="1"/>
  <c r="H290"/>
  <c r="I290" s="1"/>
  <c r="H291"/>
  <c r="I291" s="1"/>
  <c r="H292"/>
  <c r="I292" s="1"/>
  <c r="H293"/>
  <c r="I293" s="1"/>
  <c r="H294"/>
  <c r="I294" s="1"/>
  <c r="H295"/>
  <c r="I295" s="1"/>
  <c r="H296"/>
  <c r="I296" s="1"/>
  <c r="H297"/>
  <c r="I297" s="1"/>
  <c r="H298"/>
  <c r="I298" s="1"/>
  <c r="H299"/>
  <c r="I299" s="1"/>
  <c r="H300"/>
  <c r="I300" s="1"/>
  <c r="H301"/>
  <c r="I301" s="1"/>
  <c r="H302"/>
  <c r="I302" s="1"/>
  <c r="H303"/>
  <c r="I303" s="1"/>
  <c r="H304"/>
  <c r="I304" s="1"/>
  <c r="H305"/>
  <c r="I305" s="1"/>
  <c r="H306"/>
  <c r="I306" s="1"/>
  <c r="H307"/>
  <c r="I307" s="1"/>
  <c r="H308"/>
  <c r="I308" s="1"/>
  <c r="H309"/>
  <c r="I309" s="1"/>
  <c r="H310"/>
  <c r="I310" s="1"/>
  <c r="H311"/>
  <c r="I311" s="1"/>
  <c r="H312"/>
  <c r="I312" s="1"/>
  <c r="H313"/>
  <c r="I313" s="1"/>
  <c r="H314"/>
  <c r="I314" s="1"/>
  <c r="H315"/>
  <c r="I315" s="1"/>
  <c r="H316"/>
  <c r="I316" s="1"/>
  <c r="H317"/>
  <c r="I317" s="1"/>
  <c r="H318"/>
  <c r="I318" s="1"/>
  <c r="H319"/>
  <c r="I319" s="1"/>
  <c r="H320"/>
  <c r="I320" s="1"/>
  <c r="H321"/>
  <c r="I321" s="1"/>
  <c r="H322"/>
  <c r="I322" s="1"/>
  <c r="H323"/>
  <c r="I323" s="1"/>
  <c r="H324"/>
  <c r="I324" s="1"/>
  <c r="H325"/>
  <c r="I325" s="1"/>
  <c r="H326"/>
  <c r="I326" s="1"/>
  <c r="H327"/>
  <c r="I327" s="1"/>
  <c r="H328"/>
  <c r="I328" s="1"/>
  <c r="H329"/>
  <c r="I329" s="1"/>
  <c r="H330"/>
  <c r="I330" s="1"/>
  <c r="H331"/>
  <c r="I331" s="1"/>
  <c r="H332"/>
  <c r="I332" s="1"/>
  <c r="H333"/>
  <c r="I333" s="1"/>
  <c r="H334"/>
  <c r="I334" s="1"/>
  <c r="H335"/>
  <c r="I335" s="1"/>
  <c r="H336"/>
  <c r="I336" s="1"/>
  <c r="H337"/>
  <c r="I337" s="1"/>
  <c r="H338"/>
  <c r="I338" s="1"/>
  <c r="H339"/>
  <c r="I339" s="1"/>
  <c r="H340"/>
  <c r="I340" s="1"/>
  <c r="H341"/>
  <c r="I341" s="1"/>
  <c r="H342"/>
  <c r="I342" s="1"/>
  <c r="H343"/>
  <c r="I343" s="1"/>
  <c r="H344"/>
  <c r="I344" s="1"/>
  <c r="H345"/>
  <c r="I345" s="1"/>
  <c r="H346"/>
  <c r="I346" s="1"/>
  <c r="H347"/>
  <c r="I347" s="1"/>
  <c r="H348"/>
  <c r="I348" s="1"/>
  <c r="H349"/>
  <c r="I349" s="1"/>
  <c r="H350"/>
  <c r="I350" s="1"/>
  <c r="H351"/>
  <c r="I351" s="1"/>
  <c r="H352"/>
  <c r="I352" s="1"/>
  <c r="H353"/>
  <c r="I353" s="1"/>
  <c r="H354"/>
  <c r="I354" s="1"/>
  <c r="H355"/>
  <c r="I355" s="1"/>
  <c r="H356"/>
  <c r="I356" s="1"/>
  <c r="H357"/>
  <c r="I357" s="1"/>
  <c r="H358"/>
  <c r="I358" s="1"/>
  <c r="H359"/>
  <c r="I359" s="1"/>
  <c r="H360"/>
  <c r="I360" s="1"/>
  <c r="H361"/>
  <c r="I361" s="1"/>
  <c r="H362"/>
  <c r="I362" s="1"/>
  <c r="H363"/>
  <c r="I363" s="1"/>
  <c r="H364"/>
  <c r="I364" s="1"/>
  <c r="H365"/>
  <c r="I365" s="1"/>
  <c r="H366"/>
  <c r="I366" s="1"/>
  <c r="H367"/>
  <c r="I367" s="1"/>
  <c r="H368"/>
  <c r="I368" s="1"/>
  <c r="H369"/>
  <c r="I369" s="1"/>
  <c r="H370"/>
  <c r="I370" s="1"/>
  <c r="H371"/>
  <c r="I371" s="1"/>
  <c r="H372"/>
  <c r="I372" s="1"/>
  <c r="H373"/>
  <c r="I373" s="1"/>
  <c r="H374"/>
  <c r="I374" s="1"/>
  <c r="H375"/>
  <c r="I375" s="1"/>
  <c r="H376"/>
  <c r="I376" s="1"/>
  <c r="H377"/>
  <c r="I377" s="1"/>
  <c r="H378"/>
  <c r="I378" s="1"/>
  <c r="H379"/>
  <c r="I379" s="1"/>
  <c r="H380"/>
  <c r="I380" s="1"/>
  <c r="H381"/>
  <c r="I381" s="1"/>
  <c r="H382"/>
  <c r="I382" s="1"/>
  <c r="H383"/>
  <c r="I383" s="1"/>
  <c r="H384"/>
  <c r="I384" s="1"/>
  <c r="H385"/>
  <c r="I385" s="1"/>
  <c r="H386"/>
  <c r="I386" s="1"/>
  <c r="H387"/>
  <c r="I387" s="1"/>
  <c r="H388"/>
  <c r="I388" s="1"/>
  <c r="H389"/>
  <c r="I389" s="1"/>
  <c r="H390"/>
  <c r="I390" s="1"/>
  <c r="H391"/>
  <c r="I391" s="1"/>
  <c r="H392"/>
  <c r="I392" s="1"/>
  <c r="H393"/>
  <c r="I393" s="1"/>
  <c r="H394"/>
  <c r="I394" s="1"/>
  <c r="H395"/>
  <c r="I395" s="1"/>
  <c r="H396"/>
  <c r="I396" s="1"/>
  <c r="H397"/>
  <c r="I397" s="1"/>
  <c r="H398"/>
  <c r="I398" s="1"/>
  <c r="H399"/>
  <c r="I399" s="1"/>
  <c r="H400"/>
  <c r="I400" s="1"/>
  <c r="H401"/>
  <c r="I401" s="1"/>
  <c r="H402"/>
  <c r="I402" s="1"/>
  <c r="H403"/>
  <c r="I403" s="1"/>
  <c r="H404"/>
  <c r="I404" s="1"/>
  <c r="H405"/>
  <c r="I405" s="1"/>
  <c r="H406"/>
  <c r="I406" s="1"/>
  <c r="H407"/>
  <c r="I407" s="1"/>
  <c r="H408"/>
  <c r="I408" s="1"/>
  <c r="H409"/>
  <c r="I409" s="1"/>
  <c r="H410"/>
  <c r="I410" s="1"/>
  <c r="H411"/>
  <c r="I411" s="1"/>
  <c r="H412"/>
  <c r="I412" s="1"/>
  <c r="H413"/>
  <c r="I413" s="1"/>
  <c r="H414"/>
  <c r="I414" s="1"/>
  <c r="H415"/>
  <c r="I415" s="1"/>
  <c r="H416"/>
  <c r="I416" s="1"/>
  <c r="H417"/>
  <c r="I417" s="1"/>
  <c r="H418"/>
  <c r="I418" s="1"/>
  <c r="H419"/>
  <c r="I419" s="1"/>
  <c r="H420"/>
  <c r="I420" s="1"/>
  <c r="H421"/>
  <c r="I421" s="1"/>
  <c r="H422"/>
  <c r="I422" s="1"/>
  <c r="H423"/>
  <c r="I423" s="1"/>
  <c r="H424"/>
  <c r="I424" s="1"/>
  <c r="H425"/>
  <c r="I425" s="1"/>
  <c r="H426"/>
  <c r="I426" s="1"/>
  <c r="H427"/>
  <c r="I427" s="1"/>
  <c r="H428"/>
  <c r="I428" s="1"/>
  <c r="H429"/>
  <c r="I429" s="1"/>
  <c r="H430"/>
  <c r="I430" s="1"/>
  <c r="H431"/>
  <c r="I431" s="1"/>
  <c r="H432"/>
  <c r="I432" s="1"/>
  <c r="H433"/>
  <c r="I433" s="1"/>
  <c r="H434"/>
  <c r="I434" s="1"/>
  <c r="H435"/>
  <c r="I435" s="1"/>
  <c r="H436"/>
  <c r="I436" s="1"/>
  <c r="H437"/>
  <c r="I437" s="1"/>
  <c r="H438"/>
  <c r="I438" s="1"/>
  <c r="H439"/>
  <c r="I439" s="1"/>
  <c r="H440"/>
  <c r="I440" s="1"/>
  <c r="H441"/>
  <c r="I441" s="1"/>
  <c r="H442"/>
  <c r="I442" s="1"/>
  <c r="H443"/>
  <c r="I443" s="1"/>
  <c r="H444"/>
  <c r="I444" s="1"/>
  <c r="H445"/>
  <c r="I445" s="1"/>
  <c r="H446"/>
  <c r="I446" s="1"/>
  <c r="H447"/>
  <c r="I447" s="1"/>
  <c r="H448"/>
  <c r="I448" s="1"/>
  <c r="H449"/>
  <c r="I449" s="1"/>
  <c r="H450"/>
  <c r="I450" s="1"/>
  <c r="H451"/>
  <c r="I451" s="1"/>
  <c r="H452"/>
  <c r="I452" s="1"/>
  <c r="H453"/>
  <c r="I453" s="1"/>
  <c r="H454"/>
  <c r="I454" s="1"/>
  <c r="H455"/>
  <c r="I455" s="1"/>
  <c r="H456"/>
  <c r="I456" s="1"/>
  <c r="H457"/>
  <c r="I457" s="1"/>
  <c r="H458"/>
  <c r="I458" s="1"/>
  <c r="H459"/>
  <c r="I459" s="1"/>
  <c r="H460"/>
  <c r="I460" s="1"/>
  <c r="H461"/>
  <c r="I461" s="1"/>
  <c r="H462"/>
  <c r="I462" s="1"/>
  <c r="H463"/>
  <c r="I463" s="1"/>
  <c r="H464"/>
  <c r="I464" s="1"/>
  <c r="H465"/>
  <c r="I465" s="1"/>
  <c r="H466"/>
  <c r="I466" s="1"/>
  <c r="H467"/>
  <c r="I467" s="1"/>
  <c r="H468"/>
  <c r="I468" s="1"/>
  <c r="H469"/>
  <c r="I469" s="1"/>
  <c r="H470"/>
  <c r="I470" s="1"/>
  <c r="H471"/>
  <c r="I471" s="1"/>
  <c r="H472"/>
  <c r="I472" s="1"/>
  <c r="H473"/>
  <c r="I473" s="1"/>
  <c r="H474"/>
  <c r="I474" s="1"/>
  <c r="H475"/>
  <c r="I475" s="1"/>
  <c r="H476"/>
  <c r="I476" s="1"/>
  <c r="H477"/>
  <c r="I477" s="1"/>
  <c r="H478"/>
  <c r="I478" s="1"/>
  <c r="H479"/>
  <c r="I479" s="1"/>
  <c r="H480"/>
  <c r="I480" s="1"/>
  <c r="H481"/>
  <c r="I481" s="1"/>
  <c r="H482"/>
  <c r="I482" s="1"/>
  <c r="H483"/>
  <c r="I483" s="1"/>
  <c r="H484"/>
  <c r="I484" s="1"/>
  <c r="H485"/>
  <c r="I485" s="1"/>
  <c r="H486"/>
  <c r="I486" s="1"/>
  <c r="H487"/>
  <c r="I487" s="1"/>
  <c r="H488"/>
  <c r="I488" s="1"/>
  <c r="H489"/>
  <c r="I489" s="1"/>
  <c r="H490"/>
  <c r="I490" s="1"/>
  <c r="H491"/>
  <c r="I491" s="1"/>
  <c r="H492"/>
  <c r="I492" s="1"/>
  <c r="H493"/>
  <c r="I493" s="1"/>
  <c r="H494"/>
  <c r="I494" s="1"/>
  <c r="H495"/>
  <c r="I495" s="1"/>
  <c r="H496"/>
  <c r="I496" s="1"/>
  <c r="H497"/>
  <c r="I497" s="1"/>
  <c r="H498"/>
  <c r="I498" s="1"/>
  <c r="H499"/>
  <c r="I499" s="1"/>
  <c r="H500"/>
  <c r="I500" s="1"/>
  <c r="H501"/>
  <c r="I501" s="1"/>
  <c r="H502"/>
  <c r="I502" s="1"/>
  <c r="H503"/>
  <c r="I503" s="1"/>
  <c r="H504"/>
  <c r="I504" s="1"/>
  <c r="H505"/>
  <c r="I505" s="1"/>
  <c r="H506"/>
  <c r="I506" s="1"/>
  <c r="H507"/>
  <c r="I507" s="1"/>
  <c r="H508"/>
  <c r="I508" s="1"/>
  <c r="H509"/>
  <c r="I509" s="1"/>
  <c r="H510"/>
  <c r="I510" s="1"/>
  <c r="H511"/>
  <c r="I511" s="1"/>
  <c r="H512"/>
  <c r="I512" s="1"/>
  <c r="H513"/>
  <c r="I513" s="1"/>
  <c r="H514"/>
  <c r="I514" s="1"/>
  <c r="H515"/>
  <c r="I515" s="1"/>
  <c r="H516"/>
  <c r="I516" s="1"/>
  <c r="H517"/>
  <c r="I517" s="1"/>
  <c r="H518"/>
  <c r="I518" s="1"/>
  <c r="H519"/>
  <c r="I519" s="1"/>
  <c r="H520"/>
  <c r="I520" s="1"/>
  <c r="H521"/>
  <c r="I521" s="1"/>
  <c r="H522"/>
  <c r="I522" s="1"/>
  <c r="H523"/>
  <c r="I523" s="1"/>
  <c r="H524"/>
  <c r="I524" s="1"/>
  <c r="H525"/>
  <c r="I525" s="1"/>
  <c r="H526"/>
  <c r="I526" s="1"/>
  <c r="H527"/>
  <c r="I527" s="1"/>
  <c r="H528"/>
  <c r="I528" s="1"/>
  <c r="H529"/>
  <c r="I529" s="1"/>
  <c r="H530"/>
  <c r="I530" s="1"/>
  <c r="H531"/>
  <c r="I531" s="1"/>
  <c r="H532"/>
  <c r="I532" s="1"/>
  <c r="H533"/>
  <c r="I533" s="1"/>
  <c r="H534"/>
  <c r="I534" s="1"/>
  <c r="H535"/>
  <c r="I535" s="1"/>
  <c r="H536"/>
  <c r="I536" s="1"/>
  <c r="H537"/>
  <c r="I537" s="1"/>
  <c r="H538"/>
  <c r="I538" s="1"/>
  <c r="H539"/>
  <c r="I539" s="1"/>
  <c r="H540"/>
  <c r="I540" s="1"/>
  <c r="H541"/>
  <c r="I541" s="1"/>
  <c r="H542"/>
  <c r="I542" s="1"/>
  <c r="H543"/>
  <c r="I543" s="1"/>
  <c r="H544"/>
  <c r="I544" s="1"/>
  <c r="H545"/>
  <c r="I545" s="1"/>
  <c r="H546"/>
  <c r="I546" s="1"/>
  <c r="H547"/>
  <c r="I547" s="1"/>
  <c r="H548"/>
  <c r="I548" s="1"/>
  <c r="H549"/>
  <c r="I549" s="1"/>
  <c r="H550"/>
  <c r="I550" s="1"/>
  <c r="H551"/>
  <c r="I551" s="1"/>
  <c r="H552"/>
  <c r="I552" s="1"/>
  <c r="H553"/>
  <c r="I553" s="1"/>
  <c r="H554"/>
  <c r="I554" s="1"/>
  <c r="H555"/>
  <c r="I555" s="1"/>
  <c r="H556"/>
  <c r="I556" s="1"/>
  <c r="H557"/>
  <c r="I557" s="1"/>
  <c r="H558"/>
  <c r="I558" s="1"/>
  <c r="H559"/>
  <c r="I559" s="1"/>
  <c r="H560"/>
  <c r="I560" s="1"/>
  <c r="H561"/>
  <c r="I561" s="1"/>
  <c r="H562"/>
  <c r="I562" s="1"/>
  <c r="H563"/>
  <c r="I563" s="1"/>
  <c r="H564"/>
  <c r="I564" s="1"/>
  <c r="H565"/>
  <c r="I565" s="1"/>
  <c r="H566"/>
  <c r="I566" s="1"/>
  <c r="H567"/>
  <c r="I567" s="1"/>
  <c r="H568"/>
  <c r="I568" s="1"/>
  <c r="H569"/>
  <c r="I569" s="1"/>
  <c r="H570"/>
  <c r="I570" s="1"/>
  <c r="H571"/>
  <c r="I571" s="1"/>
  <c r="H572"/>
  <c r="I572" s="1"/>
  <c r="H573"/>
  <c r="I573" s="1"/>
  <c r="H574"/>
  <c r="I574" s="1"/>
  <c r="H575"/>
  <c r="I575" s="1"/>
  <c r="H576"/>
  <c r="I576" s="1"/>
  <c r="H577"/>
  <c r="I577" s="1"/>
  <c r="H578"/>
  <c r="I578" s="1"/>
  <c r="V20" i="5"/>
  <c r="V19"/>
  <c r="V18"/>
  <c r="V17"/>
  <c r="V16"/>
  <c r="V15"/>
  <c r="V14"/>
  <c r="V13"/>
  <c r="V12"/>
  <c r="V11"/>
  <c r="V10"/>
  <c r="V9"/>
  <c r="V8"/>
  <c r="V7"/>
  <c r="V6"/>
  <c r="V5"/>
  <c r="V4"/>
  <c r="V3"/>
  <c r="K577" i="10" l="1"/>
  <c r="J577"/>
  <c r="K575"/>
  <c r="J575"/>
  <c r="K573"/>
  <c r="J573"/>
  <c r="K571"/>
  <c r="J571"/>
  <c r="K569"/>
  <c r="J569"/>
  <c r="K567"/>
  <c r="J567"/>
  <c r="K565"/>
  <c r="J565"/>
  <c r="K563"/>
  <c r="J563"/>
  <c r="K561"/>
  <c r="J561"/>
  <c r="K559"/>
  <c r="J559"/>
  <c r="K557"/>
  <c r="J557"/>
  <c r="K555"/>
  <c r="J555"/>
  <c r="K553"/>
  <c r="J553"/>
  <c r="K551"/>
  <c r="J551"/>
  <c r="K549"/>
  <c r="J549"/>
  <c r="K547"/>
  <c r="J547"/>
  <c r="K545"/>
  <c r="J545"/>
  <c r="K543"/>
  <c r="J543"/>
  <c r="K541"/>
  <c r="J541"/>
  <c r="K539"/>
  <c r="J539"/>
  <c r="K537"/>
  <c r="J537"/>
  <c r="K535"/>
  <c r="J535"/>
  <c r="K533"/>
  <c r="J533"/>
  <c r="K531"/>
  <c r="J531"/>
  <c r="K529"/>
  <c r="J529"/>
  <c r="K527"/>
  <c r="J527"/>
  <c r="K525"/>
  <c r="J525"/>
  <c r="K523"/>
  <c r="J523"/>
  <c r="K521"/>
  <c r="J521"/>
  <c r="K519"/>
  <c r="J519"/>
  <c r="K517"/>
  <c r="J517"/>
  <c r="K515"/>
  <c r="J515"/>
  <c r="K513"/>
  <c r="J513"/>
  <c r="K511"/>
  <c r="J511"/>
  <c r="K509"/>
  <c r="J509"/>
  <c r="K507"/>
  <c r="J507"/>
  <c r="K505"/>
  <c r="J505"/>
  <c r="K503"/>
  <c r="J503"/>
  <c r="K501"/>
  <c r="J501"/>
  <c r="K499"/>
  <c r="J499"/>
  <c r="K497"/>
  <c r="J497"/>
  <c r="K495"/>
  <c r="J495"/>
  <c r="K493"/>
  <c r="J493"/>
  <c r="K491"/>
  <c r="J491"/>
  <c r="K489"/>
  <c r="J489"/>
  <c r="K487"/>
  <c r="J487"/>
  <c r="K485"/>
  <c r="J485"/>
  <c r="K483"/>
  <c r="J483"/>
  <c r="K481"/>
  <c r="J481"/>
  <c r="K479"/>
  <c r="J479"/>
  <c r="K477"/>
  <c r="J477"/>
  <c r="K475"/>
  <c r="J475"/>
  <c r="K473"/>
  <c r="J473"/>
  <c r="K471"/>
  <c r="J471"/>
  <c r="K469"/>
  <c r="J469"/>
  <c r="K467"/>
  <c r="J467"/>
  <c r="K465"/>
  <c r="J465"/>
  <c r="K463"/>
  <c r="J463"/>
  <c r="K461"/>
  <c r="J461"/>
  <c r="K459"/>
  <c r="J459"/>
  <c r="K457"/>
  <c r="J457"/>
  <c r="K455"/>
  <c r="J455"/>
  <c r="K453"/>
  <c r="J453"/>
  <c r="K451"/>
  <c r="J451"/>
  <c r="K449"/>
  <c r="J449"/>
  <c r="K447"/>
  <c r="J447"/>
  <c r="K445"/>
  <c r="J445"/>
  <c r="K443"/>
  <c r="J443"/>
  <c r="K441"/>
  <c r="J441"/>
  <c r="K439"/>
  <c r="J439"/>
  <c r="K437"/>
  <c r="J437"/>
  <c r="K435"/>
  <c r="J435"/>
  <c r="K433"/>
  <c r="J433"/>
  <c r="K431"/>
  <c r="J431"/>
  <c r="K429"/>
  <c r="J429"/>
  <c r="K427"/>
  <c r="J427"/>
  <c r="K425"/>
  <c r="J425"/>
  <c r="K423"/>
  <c r="J423"/>
  <c r="K421"/>
  <c r="J421"/>
  <c r="K419"/>
  <c r="J419"/>
  <c r="K417"/>
  <c r="J417"/>
  <c r="K415"/>
  <c r="J415"/>
  <c r="K413"/>
  <c r="J413"/>
  <c r="K411"/>
  <c r="J411"/>
  <c r="K409"/>
  <c r="J409"/>
  <c r="K407"/>
  <c r="J407"/>
  <c r="K405"/>
  <c r="J405"/>
  <c r="K578"/>
  <c r="J578"/>
  <c r="K576"/>
  <c r="J576"/>
  <c r="K574"/>
  <c r="J574"/>
  <c r="K572"/>
  <c r="J572"/>
  <c r="K570"/>
  <c r="J570"/>
  <c r="K568"/>
  <c r="J568"/>
  <c r="K566"/>
  <c r="J566"/>
  <c r="K564"/>
  <c r="J564"/>
  <c r="K562"/>
  <c r="J562"/>
  <c r="K560"/>
  <c r="J560"/>
  <c r="K558"/>
  <c r="J558"/>
  <c r="K556"/>
  <c r="J556"/>
  <c r="K554"/>
  <c r="J554"/>
  <c r="K552"/>
  <c r="J552"/>
  <c r="K550"/>
  <c r="J550"/>
  <c r="K548"/>
  <c r="J548"/>
  <c r="K546"/>
  <c r="J546"/>
  <c r="K544"/>
  <c r="J544"/>
  <c r="K542"/>
  <c r="J542"/>
  <c r="K540"/>
  <c r="J540"/>
  <c r="K538"/>
  <c r="J538"/>
  <c r="K536"/>
  <c r="J536"/>
  <c r="K534"/>
  <c r="J534"/>
  <c r="K532"/>
  <c r="J532"/>
  <c r="K530"/>
  <c r="J530"/>
  <c r="K528"/>
  <c r="J528"/>
  <c r="K526"/>
  <c r="J526"/>
  <c r="K524"/>
  <c r="J524"/>
  <c r="K522"/>
  <c r="J522"/>
  <c r="K520"/>
  <c r="J520"/>
  <c r="K518"/>
  <c r="J518"/>
  <c r="K516"/>
  <c r="J516"/>
  <c r="K403"/>
  <c r="J403"/>
  <c r="K401"/>
  <c r="J401"/>
  <c r="K399"/>
  <c r="J399"/>
  <c r="K397"/>
  <c r="J397"/>
  <c r="K395"/>
  <c r="J395"/>
  <c r="K393"/>
  <c r="J393"/>
  <c r="K391"/>
  <c r="J391"/>
  <c r="K389"/>
  <c r="J389"/>
  <c r="K387"/>
  <c r="J387"/>
  <c r="K385"/>
  <c r="J385"/>
  <c r="K383"/>
  <c r="J383"/>
  <c r="K381"/>
  <c r="J381"/>
  <c r="K379"/>
  <c r="J379"/>
  <c r="K377"/>
  <c r="J377"/>
  <c r="K375"/>
  <c r="J375"/>
  <c r="K373"/>
  <c r="J373"/>
  <c r="K371"/>
  <c r="J371"/>
  <c r="K369"/>
  <c r="J369"/>
  <c r="K367"/>
  <c r="J367"/>
  <c r="K365"/>
  <c r="J365"/>
  <c r="K363"/>
  <c r="M363" s="1"/>
  <c r="J363"/>
  <c r="K361"/>
  <c r="J361"/>
  <c r="K359"/>
  <c r="M359" s="1"/>
  <c r="J359"/>
  <c r="K357"/>
  <c r="J357"/>
  <c r="K355"/>
  <c r="M355" s="1"/>
  <c r="J355"/>
  <c r="K353"/>
  <c r="J353"/>
  <c r="K351"/>
  <c r="M351" s="1"/>
  <c r="J351"/>
  <c r="K349"/>
  <c r="J349"/>
  <c r="K347"/>
  <c r="M347" s="1"/>
  <c r="J347"/>
  <c r="K345"/>
  <c r="J345"/>
  <c r="K343"/>
  <c r="M343" s="1"/>
  <c r="J343"/>
  <c r="K341"/>
  <c r="J341"/>
  <c r="K339"/>
  <c r="M339" s="1"/>
  <c r="J339"/>
  <c r="K337"/>
  <c r="J337"/>
  <c r="K335"/>
  <c r="M335" s="1"/>
  <c r="J335"/>
  <c r="K333"/>
  <c r="J333"/>
  <c r="K331"/>
  <c r="M331" s="1"/>
  <c r="J331"/>
  <c r="K329"/>
  <c r="J329"/>
  <c r="K327"/>
  <c r="M327" s="1"/>
  <c r="J327"/>
  <c r="K325"/>
  <c r="J325"/>
  <c r="K323"/>
  <c r="M323" s="1"/>
  <c r="J323"/>
  <c r="K321"/>
  <c r="J321"/>
  <c r="K319"/>
  <c r="M319" s="1"/>
  <c r="J319"/>
  <c r="K317"/>
  <c r="J317"/>
  <c r="K315"/>
  <c r="M315" s="1"/>
  <c r="J315"/>
  <c r="K313"/>
  <c r="J313"/>
  <c r="K311"/>
  <c r="M311" s="1"/>
  <c r="J311"/>
  <c r="K309"/>
  <c r="J309"/>
  <c r="K307"/>
  <c r="M307" s="1"/>
  <c r="J307"/>
  <c r="K305"/>
  <c r="J305"/>
  <c r="K303"/>
  <c r="M303" s="1"/>
  <c r="J303"/>
  <c r="K301"/>
  <c r="J301"/>
  <c r="K299"/>
  <c r="M299" s="1"/>
  <c r="J299"/>
  <c r="K297"/>
  <c r="J297"/>
  <c r="K295"/>
  <c r="M295" s="1"/>
  <c r="J295"/>
  <c r="K293"/>
  <c r="M293" s="1"/>
  <c r="J293"/>
  <c r="K291"/>
  <c r="M291" s="1"/>
  <c r="J291"/>
  <c r="K289"/>
  <c r="J289"/>
  <c r="K287"/>
  <c r="M287" s="1"/>
  <c r="J287"/>
  <c r="K285"/>
  <c r="M285" s="1"/>
  <c r="J285"/>
  <c r="K283"/>
  <c r="M283" s="1"/>
  <c r="J283"/>
  <c r="K281"/>
  <c r="J281"/>
  <c r="K279"/>
  <c r="M279" s="1"/>
  <c r="J279"/>
  <c r="K277"/>
  <c r="M277" s="1"/>
  <c r="J277"/>
  <c r="K275"/>
  <c r="M275" s="1"/>
  <c r="J275"/>
  <c r="K273"/>
  <c r="M273" s="1"/>
  <c r="J273"/>
  <c r="K271"/>
  <c r="J271"/>
  <c r="K269"/>
  <c r="M269" s="1"/>
  <c r="J269"/>
  <c r="K267"/>
  <c r="M267" s="1"/>
  <c r="J267"/>
  <c r="K265"/>
  <c r="M265" s="1"/>
  <c r="J265"/>
  <c r="K263"/>
  <c r="M263" s="1"/>
  <c r="J263"/>
  <c r="K261"/>
  <c r="M261" s="1"/>
  <c r="J261"/>
  <c r="K259"/>
  <c r="M259" s="1"/>
  <c r="J259"/>
  <c r="K257"/>
  <c r="M257" s="1"/>
  <c r="J257"/>
  <c r="K255"/>
  <c r="J255"/>
  <c r="K253"/>
  <c r="M253" s="1"/>
  <c r="J253"/>
  <c r="K251"/>
  <c r="M251" s="1"/>
  <c r="J251"/>
  <c r="K249"/>
  <c r="M249" s="1"/>
  <c r="J249"/>
  <c r="K247"/>
  <c r="M247" s="1"/>
  <c r="J247"/>
  <c r="K245"/>
  <c r="M245" s="1"/>
  <c r="J245"/>
  <c r="K243"/>
  <c r="M243" s="1"/>
  <c r="J243"/>
  <c r="K241"/>
  <c r="M241" s="1"/>
  <c r="J241"/>
  <c r="K239"/>
  <c r="J239"/>
  <c r="K237"/>
  <c r="M237" s="1"/>
  <c r="J237"/>
  <c r="K235"/>
  <c r="N235" s="1"/>
  <c r="J235"/>
  <c r="K233"/>
  <c r="M233" s="1"/>
  <c r="J233"/>
  <c r="K231"/>
  <c r="M231" s="1"/>
  <c r="J231"/>
  <c r="K229"/>
  <c r="M229" s="1"/>
  <c r="J229"/>
  <c r="K227"/>
  <c r="N227" s="1"/>
  <c r="J227"/>
  <c r="K225"/>
  <c r="M225" s="1"/>
  <c r="J225"/>
  <c r="K223"/>
  <c r="J223"/>
  <c r="K221"/>
  <c r="M221" s="1"/>
  <c r="J221"/>
  <c r="K219"/>
  <c r="N219" s="1"/>
  <c r="J219"/>
  <c r="K217"/>
  <c r="M217" s="1"/>
  <c r="J217"/>
  <c r="K215"/>
  <c r="M215" s="1"/>
  <c r="J215"/>
  <c r="K213"/>
  <c r="M213" s="1"/>
  <c r="J213"/>
  <c r="K211"/>
  <c r="N211" s="1"/>
  <c r="J211"/>
  <c r="K209"/>
  <c r="M209" s="1"/>
  <c r="J209"/>
  <c r="K514"/>
  <c r="M514" s="1"/>
  <c r="J514"/>
  <c r="K512"/>
  <c r="J512"/>
  <c r="K510"/>
  <c r="J510"/>
  <c r="K508"/>
  <c r="J508"/>
  <c r="K506"/>
  <c r="J506"/>
  <c r="K504"/>
  <c r="M504" s="1"/>
  <c r="J504"/>
  <c r="K502"/>
  <c r="L502" s="1"/>
  <c r="J502"/>
  <c r="K500"/>
  <c r="N500" s="1"/>
  <c r="J500"/>
  <c r="K498"/>
  <c r="P498" s="1"/>
  <c r="J498"/>
  <c r="K496"/>
  <c r="P496" s="1"/>
  <c r="J496"/>
  <c r="K494"/>
  <c r="L494" s="1"/>
  <c r="J494"/>
  <c r="K492"/>
  <c r="P492" s="1"/>
  <c r="J492"/>
  <c r="K490"/>
  <c r="J490"/>
  <c r="K488"/>
  <c r="P488" s="1"/>
  <c r="J488"/>
  <c r="K486"/>
  <c r="L486" s="1"/>
  <c r="J486"/>
  <c r="K484"/>
  <c r="P484" s="1"/>
  <c r="J484"/>
  <c r="K482"/>
  <c r="P482" s="1"/>
  <c r="J482"/>
  <c r="K480"/>
  <c r="P480" s="1"/>
  <c r="J480"/>
  <c r="K478"/>
  <c r="L478" s="1"/>
  <c r="J478"/>
  <c r="K476"/>
  <c r="P476" s="1"/>
  <c r="J476"/>
  <c r="K474"/>
  <c r="J474"/>
  <c r="K472"/>
  <c r="P472" s="1"/>
  <c r="J472"/>
  <c r="K470"/>
  <c r="L470" s="1"/>
  <c r="J470"/>
  <c r="K468"/>
  <c r="N468" s="1"/>
  <c r="J468"/>
  <c r="K466"/>
  <c r="L466" s="1"/>
  <c r="J466"/>
  <c r="K464"/>
  <c r="N464" s="1"/>
  <c r="J464"/>
  <c r="K462"/>
  <c r="J462"/>
  <c r="K460"/>
  <c r="J460"/>
  <c r="K458"/>
  <c r="N458" s="1"/>
  <c r="J458"/>
  <c r="K456"/>
  <c r="J456"/>
  <c r="K454"/>
  <c r="J454"/>
  <c r="K452"/>
  <c r="L452" s="1"/>
  <c r="J452"/>
  <c r="K450"/>
  <c r="N450" s="1"/>
  <c r="J450"/>
  <c r="K448"/>
  <c r="J448"/>
  <c r="K446"/>
  <c r="N446" s="1"/>
  <c r="J446"/>
  <c r="K444"/>
  <c r="J444"/>
  <c r="K442"/>
  <c r="J442"/>
  <c r="K440"/>
  <c r="J440"/>
  <c r="K438"/>
  <c r="N438" s="1"/>
  <c r="J438"/>
  <c r="K436"/>
  <c r="L436" s="1"/>
  <c r="J436"/>
  <c r="K434"/>
  <c r="N434" s="1"/>
  <c r="J434"/>
  <c r="K432"/>
  <c r="J432"/>
  <c r="K430"/>
  <c r="N430" s="1"/>
  <c r="J430"/>
  <c r="K428"/>
  <c r="J428"/>
  <c r="K426"/>
  <c r="J426"/>
  <c r="K424"/>
  <c r="J424"/>
  <c r="K422"/>
  <c r="N422" s="1"/>
  <c r="J422"/>
  <c r="K420"/>
  <c r="L420" s="1"/>
  <c r="J420"/>
  <c r="K418"/>
  <c r="J418"/>
  <c r="K416"/>
  <c r="J416"/>
  <c r="K414"/>
  <c r="N414" s="1"/>
  <c r="J414"/>
  <c r="K412"/>
  <c r="L412" s="1"/>
  <c r="J412"/>
  <c r="K410"/>
  <c r="J410"/>
  <c r="K408"/>
  <c r="J408"/>
  <c r="K406"/>
  <c r="L406" s="1"/>
  <c r="J406"/>
  <c r="K404"/>
  <c r="J404"/>
  <c r="K402"/>
  <c r="J402"/>
  <c r="K400"/>
  <c r="J400"/>
  <c r="K398"/>
  <c r="L398" s="1"/>
  <c r="J398"/>
  <c r="K396"/>
  <c r="J396"/>
  <c r="K394"/>
  <c r="L394" s="1"/>
  <c r="J394"/>
  <c r="K392"/>
  <c r="J392"/>
  <c r="K390"/>
  <c r="L390" s="1"/>
  <c r="J390"/>
  <c r="K388"/>
  <c r="J388"/>
  <c r="K386"/>
  <c r="N386" s="1"/>
  <c r="J386"/>
  <c r="K384"/>
  <c r="J384"/>
  <c r="K382"/>
  <c r="L382" s="1"/>
  <c r="J382"/>
  <c r="K380"/>
  <c r="J380"/>
  <c r="K378"/>
  <c r="L378" s="1"/>
  <c r="J378"/>
  <c r="K376"/>
  <c r="J376"/>
  <c r="K374"/>
  <c r="L374" s="1"/>
  <c r="J374"/>
  <c r="K372"/>
  <c r="J372"/>
  <c r="K370"/>
  <c r="J370"/>
  <c r="K368"/>
  <c r="J368"/>
  <c r="K366"/>
  <c r="L366" s="1"/>
  <c r="J366"/>
  <c r="K364"/>
  <c r="J364"/>
  <c r="K362"/>
  <c r="L362" s="1"/>
  <c r="J362"/>
  <c r="K360"/>
  <c r="J360"/>
  <c r="K358"/>
  <c r="L358" s="1"/>
  <c r="J358"/>
  <c r="K356"/>
  <c r="J356"/>
  <c r="K354"/>
  <c r="J354"/>
  <c r="K352"/>
  <c r="J352"/>
  <c r="K350"/>
  <c r="L350" s="1"/>
  <c r="J350"/>
  <c r="K348"/>
  <c r="J348"/>
  <c r="K346"/>
  <c r="L346" s="1"/>
  <c r="J346"/>
  <c r="K344"/>
  <c r="J344"/>
  <c r="K342"/>
  <c r="L342" s="1"/>
  <c r="J342"/>
  <c r="K340"/>
  <c r="J340"/>
  <c r="K338"/>
  <c r="J338"/>
  <c r="K336"/>
  <c r="J336"/>
  <c r="K334"/>
  <c r="L334" s="1"/>
  <c r="J334"/>
  <c r="K332"/>
  <c r="J332"/>
  <c r="K330"/>
  <c r="L330" s="1"/>
  <c r="J330"/>
  <c r="K328"/>
  <c r="J328"/>
  <c r="K326"/>
  <c r="L326" s="1"/>
  <c r="J326"/>
  <c r="K324"/>
  <c r="J324"/>
  <c r="K322"/>
  <c r="N322" s="1"/>
  <c r="J322"/>
  <c r="K320"/>
  <c r="J320"/>
  <c r="K318"/>
  <c r="L318" s="1"/>
  <c r="J318"/>
  <c r="K316"/>
  <c r="J316"/>
  <c r="K314"/>
  <c r="L314" s="1"/>
  <c r="J314"/>
  <c r="K312"/>
  <c r="J312"/>
  <c r="K310"/>
  <c r="L310" s="1"/>
  <c r="J310"/>
  <c r="K308"/>
  <c r="J308"/>
  <c r="K306"/>
  <c r="J306"/>
  <c r="K304"/>
  <c r="J304"/>
  <c r="K302"/>
  <c r="P302" s="1"/>
  <c r="J302"/>
  <c r="K300"/>
  <c r="J300"/>
  <c r="K298"/>
  <c r="P298" s="1"/>
  <c r="J298"/>
  <c r="K296"/>
  <c r="J296"/>
  <c r="K294"/>
  <c r="P294" s="1"/>
  <c r="J294"/>
  <c r="K292"/>
  <c r="J292"/>
  <c r="K290"/>
  <c r="J290"/>
  <c r="K288"/>
  <c r="J288"/>
  <c r="K286"/>
  <c r="P286" s="1"/>
  <c r="J286"/>
  <c r="K284"/>
  <c r="J284"/>
  <c r="K282"/>
  <c r="P282" s="1"/>
  <c r="J282"/>
  <c r="K280"/>
  <c r="J280"/>
  <c r="K278"/>
  <c r="J278"/>
  <c r="K276"/>
  <c r="J276"/>
  <c r="K274"/>
  <c r="J274"/>
  <c r="K272"/>
  <c r="J272"/>
  <c r="K270"/>
  <c r="P270" s="1"/>
  <c r="J270"/>
  <c r="K268"/>
  <c r="J268"/>
  <c r="K266"/>
  <c r="P266" s="1"/>
  <c r="J266"/>
  <c r="K264"/>
  <c r="J264"/>
  <c r="K262"/>
  <c r="P262" s="1"/>
  <c r="J262"/>
  <c r="K260"/>
  <c r="J260"/>
  <c r="K258"/>
  <c r="J258"/>
  <c r="K256"/>
  <c r="J256"/>
  <c r="K254"/>
  <c r="P254" s="1"/>
  <c r="J254"/>
  <c r="K252"/>
  <c r="J252"/>
  <c r="K250"/>
  <c r="P250" s="1"/>
  <c r="J250"/>
  <c r="K248"/>
  <c r="J248"/>
  <c r="K246"/>
  <c r="P246" s="1"/>
  <c r="J246"/>
  <c r="K244"/>
  <c r="J244"/>
  <c r="K242"/>
  <c r="J242"/>
  <c r="K240"/>
  <c r="J240"/>
  <c r="K238"/>
  <c r="P238" s="1"/>
  <c r="J238"/>
  <c r="K236"/>
  <c r="J236"/>
  <c r="K234"/>
  <c r="P234" s="1"/>
  <c r="J234"/>
  <c r="K232"/>
  <c r="J232"/>
  <c r="K230"/>
  <c r="P230" s="1"/>
  <c r="J230"/>
  <c r="K228"/>
  <c r="J228"/>
  <c r="K226"/>
  <c r="J226"/>
  <c r="K224"/>
  <c r="J224"/>
  <c r="K222"/>
  <c r="P222" s="1"/>
  <c r="J222"/>
  <c r="K220"/>
  <c r="J220"/>
  <c r="K218"/>
  <c r="P218" s="1"/>
  <c r="J218"/>
  <c r="K216"/>
  <c r="J216"/>
  <c r="K214"/>
  <c r="P214" s="1"/>
  <c r="J214"/>
  <c r="K212"/>
  <c r="J212"/>
  <c r="K210"/>
  <c r="J210"/>
  <c r="K208"/>
  <c r="J208"/>
  <c r="K206"/>
  <c r="P206" s="1"/>
  <c r="J206"/>
  <c r="K204"/>
  <c r="J204"/>
  <c r="K202"/>
  <c r="P202" s="1"/>
  <c r="J202"/>
  <c r="K200"/>
  <c r="J200"/>
  <c r="K198"/>
  <c r="P198" s="1"/>
  <c r="J198"/>
  <c r="K196"/>
  <c r="J196"/>
  <c r="K194"/>
  <c r="L194" s="1"/>
  <c r="J194"/>
  <c r="K192"/>
  <c r="J192"/>
  <c r="K190"/>
  <c r="P190" s="1"/>
  <c r="J190"/>
  <c r="K188"/>
  <c r="J188"/>
  <c r="K186"/>
  <c r="P186" s="1"/>
  <c r="J186"/>
  <c r="K184"/>
  <c r="J184"/>
  <c r="K182"/>
  <c r="P182" s="1"/>
  <c r="J182"/>
  <c r="K180"/>
  <c r="J180"/>
  <c r="K178"/>
  <c r="J178"/>
  <c r="K176"/>
  <c r="J176"/>
  <c r="K174"/>
  <c r="P174" s="1"/>
  <c r="J174"/>
  <c r="K172"/>
  <c r="J172"/>
  <c r="K170"/>
  <c r="P170" s="1"/>
  <c r="J170"/>
  <c r="K168"/>
  <c r="J168"/>
  <c r="K166"/>
  <c r="P166" s="1"/>
  <c r="J166"/>
  <c r="K164"/>
  <c r="J164"/>
  <c r="K162"/>
  <c r="J162"/>
  <c r="K160"/>
  <c r="J160"/>
  <c r="K158"/>
  <c r="P158" s="1"/>
  <c r="J158"/>
  <c r="K156"/>
  <c r="J156"/>
  <c r="K154"/>
  <c r="P154" s="1"/>
  <c r="J154"/>
  <c r="K152"/>
  <c r="J152"/>
  <c r="K150"/>
  <c r="P150" s="1"/>
  <c r="J150"/>
  <c r="K148"/>
  <c r="J148"/>
  <c r="K146"/>
  <c r="J146"/>
  <c r="K144"/>
  <c r="J144"/>
  <c r="K142"/>
  <c r="P142" s="1"/>
  <c r="J142"/>
  <c r="K140"/>
  <c r="J140"/>
  <c r="K138"/>
  <c r="P138" s="1"/>
  <c r="J138"/>
  <c r="K136"/>
  <c r="J136"/>
  <c r="K134"/>
  <c r="P134" s="1"/>
  <c r="J134"/>
  <c r="K132"/>
  <c r="J132"/>
  <c r="K130"/>
  <c r="J130"/>
  <c r="K128"/>
  <c r="J128"/>
  <c r="K126"/>
  <c r="P126" s="1"/>
  <c r="J126"/>
  <c r="K124"/>
  <c r="J124"/>
  <c r="K122"/>
  <c r="P122" s="1"/>
  <c r="J122"/>
  <c r="K120"/>
  <c r="J120"/>
  <c r="K118"/>
  <c r="P118" s="1"/>
  <c r="J118"/>
  <c r="K116"/>
  <c r="J116"/>
  <c r="K114"/>
  <c r="J114"/>
  <c r="K112"/>
  <c r="J112"/>
  <c r="K110"/>
  <c r="P110" s="1"/>
  <c r="J110"/>
  <c r="K108"/>
  <c r="J108"/>
  <c r="K106"/>
  <c r="P106" s="1"/>
  <c r="J106"/>
  <c r="K104"/>
  <c r="J104"/>
  <c r="K102"/>
  <c r="P102" s="1"/>
  <c r="J102"/>
  <c r="K100"/>
  <c r="J100"/>
  <c r="K98"/>
  <c r="J98"/>
  <c r="K96"/>
  <c r="J96"/>
  <c r="K94"/>
  <c r="P94" s="1"/>
  <c r="J94"/>
  <c r="K92"/>
  <c r="J92"/>
  <c r="K90"/>
  <c r="P90" s="1"/>
  <c r="J90"/>
  <c r="K88"/>
  <c r="J88"/>
  <c r="K86"/>
  <c r="P86" s="1"/>
  <c r="J86"/>
  <c r="K84"/>
  <c r="J84"/>
  <c r="K82"/>
  <c r="L82" s="1"/>
  <c r="J82"/>
  <c r="K80"/>
  <c r="J80"/>
  <c r="K78"/>
  <c r="L78" s="1"/>
  <c r="J78"/>
  <c r="K76"/>
  <c r="J76"/>
  <c r="K74"/>
  <c r="L74" s="1"/>
  <c r="J74"/>
  <c r="K72"/>
  <c r="J72"/>
  <c r="K70"/>
  <c r="L70" s="1"/>
  <c r="J70"/>
  <c r="K68"/>
  <c r="L68" s="1"/>
  <c r="J68"/>
  <c r="K66"/>
  <c r="N66" s="1"/>
  <c r="J66"/>
  <c r="K64"/>
  <c r="L64" s="1"/>
  <c r="J64"/>
  <c r="K62"/>
  <c r="L62" s="1"/>
  <c r="J62"/>
  <c r="K60"/>
  <c r="L60" s="1"/>
  <c r="J60"/>
  <c r="K58"/>
  <c r="L58" s="1"/>
  <c r="J58"/>
  <c r="K56"/>
  <c r="L56" s="1"/>
  <c r="J56"/>
  <c r="K54"/>
  <c r="L54" s="1"/>
  <c r="J54"/>
  <c r="K52"/>
  <c r="L52" s="1"/>
  <c r="J52"/>
  <c r="K50"/>
  <c r="L50" s="1"/>
  <c r="J50"/>
  <c r="K48"/>
  <c r="L48" s="1"/>
  <c r="J48"/>
  <c r="K46"/>
  <c r="L46" s="1"/>
  <c r="J46"/>
  <c r="K44"/>
  <c r="L44" s="1"/>
  <c r="J44"/>
  <c r="K42"/>
  <c r="L42" s="1"/>
  <c r="J42"/>
  <c r="K40"/>
  <c r="L40" s="1"/>
  <c r="J40"/>
  <c r="K38"/>
  <c r="L38" s="1"/>
  <c r="J38"/>
  <c r="K36"/>
  <c r="L36" s="1"/>
  <c r="J36"/>
  <c r="K34"/>
  <c r="P34" s="1"/>
  <c r="J34"/>
  <c r="K32"/>
  <c r="L32" s="1"/>
  <c r="J32"/>
  <c r="K30"/>
  <c r="L30" s="1"/>
  <c r="J30"/>
  <c r="K28"/>
  <c r="L28" s="1"/>
  <c r="J28"/>
  <c r="K26"/>
  <c r="L26" s="1"/>
  <c r="J26"/>
  <c r="K24"/>
  <c r="L24" s="1"/>
  <c r="J24"/>
  <c r="K22"/>
  <c r="L22" s="1"/>
  <c r="J22"/>
  <c r="K20"/>
  <c r="L20" s="1"/>
  <c r="J20"/>
  <c r="K18"/>
  <c r="L18" s="1"/>
  <c r="J18"/>
  <c r="K16"/>
  <c r="L16" s="1"/>
  <c r="J16"/>
  <c r="K14"/>
  <c r="L14" s="1"/>
  <c r="J14"/>
  <c r="K12"/>
  <c r="L12" s="1"/>
  <c r="J12"/>
  <c r="K10"/>
  <c r="L10" s="1"/>
  <c r="J10"/>
  <c r="K8"/>
  <c r="L8" s="1"/>
  <c r="J8"/>
  <c r="K6"/>
  <c r="L6" s="1"/>
  <c r="J6"/>
  <c r="J4"/>
  <c r="K4"/>
  <c r="M4" s="1"/>
  <c r="K207"/>
  <c r="L207" s="1"/>
  <c r="J207"/>
  <c r="K205"/>
  <c r="L205" s="1"/>
  <c r="J205"/>
  <c r="K203"/>
  <c r="L203" s="1"/>
  <c r="J203"/>
  <c r="K201"/>
  <c r="L201" s="1"/>
  <c r="J201"/>
  <c r="K199"/>
  <c r="L199" s="1"/>
  <c r="J199"/>
  <c r="K197"/>
  <c r="L197" s="1"/>
  <c r="J197"/>
  <c r="K195"/>
  <c r="L195" s="1"/>
  <c r="J195"/>
  <c r="K193"/>
  <c r="L193" s="1"/>
  <c r="J193"/>
  <c r="K191"/>
  <c r="J191"/>
  <c r="K189"/>
  <c r="L189" s="1"/>
  <c r="J189"/>
  <c r="K187"/>
  <c r="L187" s="1"/>
  <c r="J187"/>
  <c r="K185"/>
  <c r="L185" s="1"/>
  <c r="J185"/>
  <c r="K183"/>
  <c r="L183" s="1"/>
  <c r="J183"/>
  <c r="K181"/>
  <c r="L181" s="1"/>
  <c r="J181"/>
  <c r="K179"/>
  <c r="L179" s="1"/>
  <c r="J179"/>
  <c r="K177"/>
  <c r="L177" s="1"/>
  <c r="J177"/>
  <c r="K175"/>
  <c r="L175" s="1"/>
  <c r="J175"/>
  <c r="K173"/>
  <c r="L173" s="1"/>
  <c r="J173"/>
  <c r="K171"/>
  <c r="L171" s="1"/>
  <c r="J171"/>
  <c r="K169"/>
  <c r="L169" s="1"/>
  <c r="J169"/>
  <c r="K167"/>
  <c r="L167" s="1"/>
  <c r="J167"/>
  <c r="K165"/>
  <c r="L165" s="1"/>
  <c r="J165"/>
  <c r="K163"/>
  <c r="L163" s="1"/>
  <c r="J163"/>
  <c r="K161"/>
  <c r="L161" s="1"/>
  <c r="J161"/>
  <c r="K159"/>
  <c r="N159" s="1"/>
  <c r="J159"/>
  <c r="K157"/>
  <c r="L157" s="1"/>
  <c r="J157"/>
  <c r="K155"/>
  <c r="L155" s="1"/>
  <c r="J155"/>
  <c r="K153"/>
  <c r="L153" s="1"/>
  <c r="J153"/>
  <c r="K151"/>
  <c r="L151" s="1"/>
  <c r="J151"/>
  <c r="K149"/>
  <c r="L149" s="1"/>
  <c r="J149"/>
  <c r="K147"/>
  <c r="L147" s="1"/>
  <c r="J147"/>
  <c r="K145"/>
  <c r="L145" s="1"/>
  <c r="J145"/>
  <c r="K143"/>
  <c r="L143" s="1"/>
  <c r="J143"/>
  <c r="K141"/>
  <c r="L141" s="1"/>
  <c r="J141"/>
  <c r="K139"/>
  <c r="L139" s="1"/>
  <c r="J139"/>
  <c r="K137"/>
  <c r="L137" s="1"/>
  <c r="J137"/>
  <c r="K135"/>
  <c r="L135" s="1"/>
  <c r="J135"/>
  <c r="K133"/>
  <c r="L133" s="1"/>
  <c r="J133"/>
  <c r="K131"/>
  <c r="L131" s="1"/>
  <c r="J131"/>
  <c r="K129"/>
  <c r="L129" s="1"/>
  <c r="J129"/>
  <c r="K127"/>
  <c r="J127"/>
  <c r="K125"/>
  <c r="L125" s="1"/>
  <c r="J125"/>
  <c r="K123"/>
  <c r="L123" s="1"/>
  <c r="J123"/>
  <c r="K121"/>
  <c r="L121" s="1"/>
  <c r="J121"/>
  <c r="K119"/>
  <c r="L119" s="1"/>
  <c r="J119"/>
  <c r="K117"/>
  <c r="L117" s="1"/>
  <c r="J117"/>
  <c r="K115"/>
  <c r="L115" s="1"/>
  <c r="J115"/>
  <c r="K113"/>
  <c r="L113" s="1"/>
  <c r="J113"/>
  <c r="K111"/>
  <c r="L111" s="1"/>
  <c r="J111"/>
  <c r="K109"/>
  <c r="L109" s="1"/>
  <c r="J109"/>
  <c r="K107"/>
  <c r="L107" s="1"/>
  <c r="J107"/>
  <c r="K105"/>
  <c r="L105" s="1"/>
  <c r="J105"/>
  <c r="K103"/>
  <c r="L103" s="1"/>
  <c r="J103"/>
  <c r="K101"/>
  <c r="L101" s="1"/>
  <c r="J101"/>
  <c r="K99"/>
  <c r="L99" s="1"/>
  <c r="J99"/>
  <c r="K97"/>
  <c r="L97" s="1"/>
  <c r="J97"/>
  <c r="K95"/>
  <c r="N95" s="1"/>
  <c r="J95"/>
  <c r="K93"/>
  <c r="L93" s="1"/>
  <c r="J93"/>
  <c r="K91"/>
  <c r="L91" s="1"/>
  <c r="J91"/>
  <c r="K89"/>
  <c r="L89" s="1"/>
  <c r="J89"/>
  <c r="K87"/>
  <c r="L87" s="1"/>
  <c r="J87"/>
  <c r="K85"/>
  <c r="L85" s="1"/>
  <c r="J85"/>
  <c r="K83"/>
  <c r="L83" s="1"/>
  <c r="J83"/>
  <c r="K81"/>
  <c r="L81" s="1"/>
  <c r="J81"/>
  <c r="K79"/>
  <c r="L79" s="1"/>
  <c r="J79"/>
  <c r="K77"/>
  <c r="L77" s="1"/>
  <c r="J77"/>
  <c r="K75"/>
  <c r="L75" s="1"/>
  <c r="J75"/>
  <c r="K73"/>
  <c r="L73" s="1"/>
  <c r="J73"/>
  <c r="K71"/>
  <c r="L71" s="1"/>
  <c r="J71"/>
  <c r="K69"/>
  <c r="L69" s="1"/>
  <c r="J69"/>
  <c r="K67"/>
  <c r="L67" s="1"/>
  <c r="J67"/>
  <c r="K65"/>
  <c r="L65" s="1"/>
  <c r="J65"/>
  <c r="K63"/>
  <c r="J63"/>
  <c r="K61"/>
  <c r="L61" s="1"/>
  <c r="J61"/>
  <c r="K59"/>
  <c r="L59" s="1"/>
  <c r="J59"/>
  <c r="K57"/>
  <c r="L57" s="1"/>
  <c r="J57"/>
  <c r="K55"/>
  <c r="L55" s="1"/>
  <c r="J55"/>
  <c r="K53"/>
  <c r="L53" s="1"/>
  <c r="J53"/>
  <c r="K51"/>
  <c r="L51" s="1"/>
  <c r="J51"/>
  <c r="K49"/>
  <c r="L49" s="1"/>
  <c r="J49"/>
  <c r="K47"/>
  <c r="L47" s="1"/>
  <c r="J47"/>
  <c r="K45"/>
  <c r="L45" s="1"/>
  <c r="J45"/>
  <c r="K43"/>
  <c r="L43" s="1"/>
  <c r="J43"/>
  <c r="K41"/>
  <c r="L41" s="1"/>
  <c r="J41"/>
  <c r="K39"/>
  <c r="L39" s="1"/>
  <c r="J39"/>
  <c r="K37"/>
  <c r="L37" s="1"/>
  <c r="J37"/>
  <c r="K35"/>
  <c r="L35" s="1"/>
  <c r="J35"/>
  <c r="K33"/>
  <c r="L33" s="1"/>
  <c r="J33"/>
  <c r="K31"/>
  <c r="N31" s="1"/>
  <c r="J31"/>
  <c r="K29"/>
  <c r="L29" s="1"/>
  <c r="J29"/>
  <c r="K27"/>
  <c r="L27" s="1"/>
  <c r="J27"/>
  <c r="K25"/>
  <c r="L25" s="1"/>
  <c r="J25"/>
  <c r="K23"/>
  <c r="L23" s="1"/>
  <c r="J23"/>
  <c r="K21"/>
  <c r="L21" s="1"/>
  <c r="J21"/>
  <c r="K19"/>
  <c r="L19" s="1"/>
  <c r="J19"/>
  <c r="K17"/>
  <c r="L17" s="1"/>
  <c r="J17"/>
  <c r="K15"/>
  <c r="L15" s="1"/>
  <c r="J15"/>
  <c r="K13"/>
  <c r="L13" s="1"/>
  <c r="J13"/>
  <c r="K11"/>
  <c r="L11" s="1"/>
  <c r="J11"/>
  <c r="K9"/>
  <c r="L9" s="1"/>
  <c r="J9"/>
  <c r="K7"/>
  <c r="L7" s="1"/>
  <c r="J7"/>
  <c r="K5"/>
  <c r="M5" s="1"/>
  <c r="J5"/>
  <c r="L578"/>
  <c r="L546"/>
  <c r="L577"/>
  <c r="L573"/>
  <c r="L569"/>
  <c r="L565"/>
  <c r="L561"/>
  <c r="L557"/>
  <c r="L553"/>
  <c r="L549"/>
  <c r="L545"/>
  <c r="L541"/>
  <c r="L537"/>
  <c r="L533"/>
  <c r="L529"/>
  <c r="L525"/>
  <c r="L521"/>
  <c r="L517"/>
  <c r="L498"/>
  <c r="L4"/>
  <c r="O4"/>
  <c r="L513"/>
  <c r="L509"/>
  <c r="L505"/>
  <c r="L501"/>
  <c r="L497"/>
  <c r="L493"/>
  <c r="L489"/>
  <c r="L485"/>
  <c r="L481"/>
  <c r="L477"/>
  <c r="L473"/>
  <c r="L469"/>
  <c r="L465"/>
  <c r="L461"/>
  <c r="L457"/>
  <c r="L453"/>
  <c r="L449"/>
  <c r="L445"/>
  <c r="L441"/>
  <c r="L437"/>
  <c r="L433"/>
  <c r="L429"/>
  <c r="L425"/>
  <c r="L421"/>
  <c r="L417"/>
  <c r="L413"/>
  <c r="L409"/>
  <c r="L405"/>
  <c r="L401"/>
  <c r="L397"/>
  <c r="L393"/>
  <c r="L389"/>
  <c r="L385"/>
  <c r="L381"/>
  <c r="L377"/>
  <c r="L373"/>
  <c r="L369"/>
  <c r="L365"/>
  <c r="L359"/>
  <c r="L351"/>
  <c r="L343"/>
  <c r="L335"/>
  <c r="L327"/>
  <c r="L319"/>
  <c r="L311"/>
  <c r="L303"/>
  <c r="O293"/>
  <c r="O277"/>
  <c r="P578"/>
  <c r="P570"/>
  <c r="P562"/>
  <c r="P558"/>
  <c r="P554"/>
  <c r="P550"/>
  <c r="P546"/>
  <c r="P542"/>
  <c r="P538"/>
  <c r="P534"/>
  <c r="P530"/>
  <c r="P526"/>
  <c r="P522"/>
  <c r="P518"/>
  <c r="P572"/>
  <c r="P564"/>
  <c r="P575"/>
  <c r="P571"/>
  <c r="P567"/>
  <c r="P563"/>
  <c r="P559"/>
  <c r="P555"/>
  <c r="P551"/>
  <c r="P547"/>
  <c r="P543"/>
  <c r="P539"/>
  <c r="P535"/>
  <c r="P531"/>
  <c r="P527"/>
  <c r="P523"/>
  <c r="P519"/>
  <c r="P278"/>
  <c r="P62"/>
  <c r="N4"/>
  <c r="P4"/>
  <c r="P515"/>
  <c r="P513"/>
  <c r="P511"/>
  <c r="P509"/>
  <c r="P507"/>
  <c r="P505"/>
  <c r="P503"/>
  <c r="P501"/>
  <c r="P499"/>
  <c r="P497"/>
  <c r="P495"/>
  <c r="P493"/>
  <c r="P491"/>
  <c r="P489"/>
  <c r="P487"/>
  <c r="P485"/>
  <c r="P483"/>
  <c r="P481"/>
  <c r="P479"/>
  <c r="P477"/>
  <c r="P475"/>
  <c r="P473"/>
  <c r="P471"/>
  <c r="P469"/>
  <c r="P467"/>
  <c r="P465"/>
  <c r="P463"/>
  <c r="P461"/>
  <c r="P459"/>
  <c r="P457"/>
  <c r="P455"/>
  <c r="P453"/>
  <c r="P451"/>
  <c r="P449"/>
  <c r="P447"/>
  <c r="P445"/>
  <c r="P443"/>
  <c r="P441"/>
  <c r="P439"/>
  <c r="P437"/>
  <c r="P435"/>
  <c r="P433"/>
  <c r="P431"/>
  <c r="P429"/>
  <c r="P427"/>
  <c r="P425"/>
  <c r="P423"/>
  <c r="P421"/>
  <c r="P419"/>
  <c r="P417"/>
  <c r="P415"/>
  <c r="P413"/>
  <c r="P411"/>
  <c r="P409"/>
  <c r="P407"/>
  <c r="P405"/>
  <c r="P403"/>
  <c r="P401"/>
  <c r="P399"/>
  <c r="P397"/>
  <c r="P395"/>
  <c r="P393"/>
  <c r="P391"/>
  <c r="P389"/>
  <c r="P387"/>
  <c r="P385"/>
  <c r="P383"/>
  <c r="P381"/>
  <c r="P379"/>
  <c r="P377"/>
  <c r="P375"/>
  <c r="P373"/>
  <c r="P371"/>
  <c r="P369"/>
  <c r="P367"/>
  <c r="P365"/>
  <c r="P363"/>
  <c r="P361"/>
  <c r="P359"/>
  <c r="P357"/>
  <c r="P355"/>
  <c r="P353"/>
  <c r="P351"/>
  <c r="P349"/>
  <c r="P347"/>
  <c r="P345"/>
  <c r="P343"/>
  <c r="P341"/>
  <c r="P339"/>
  <c r="P337"/>
  <c r="P335"/>
  <c r="P333"/>
  <c r="P331"/>
  <c r="P329"/>
  <c r="P327"/>
  <c r="P325"/>
  <c r="P323"/>
  <c r="P321"/>
  <c r="P319"/>
  <c r="P317"/>
  <c r="P315"/>
  <c r="P313"/>
  <c r="P311"/>
  <c r="P309"/>
  <c r="P307"/>
  <c r="P305"/>
  <c r="P303"/>
  <c r="P301"/>
  <c r="P299"/>
  <c r="P297"/>
  <c r="P295"/>
  <c r="P293"/>
  <c r="P291"/>
  <c r="P289"/>
  <c r="P287"/>
  <c r="P285"/>
  <c r="P283"/>
  <c r="P281"/>
  <c r="P279"/>
  <c r="P277"/>
  <c r="P275"/>
  <c r="P273"/>
  <c r="P271"/>
  <c r="P269"/>
  <c r="P267"/>
  <c r="P265"/>
  <c r="P263"/>
  <c r="P261"/>
  <c r="P259"/>
  <c r="P257"/>
  <c r="P255"/>
  <c r="P253"/>
  <c r="P251"/>
  <c r="P249"/>
  <c r="P247"/>
  <c r="P245"/>
  <c r="P243"/>
  <c r="P241"/>
  <c r="P239"/>
  <c r="P237"/>
  <c r="P235"/>
  <c r="P233"/>
  <c r="P231"/>
  <c r="P229"/>
  <c r="P227"/>
  <c r="P225"/>
  <c r="P223"/>
  <c r="P221"/>
  <c r="P219"/>
  <c r="P217"/>
  <c r="P215"/>
  <c r="P213"/>
  <c r="P211"/>
  <c r="P209"/>
  <c r="P201"/>
  <c r="P137"/>
  <c r="P73"/>
  <c r="P9"/>
  <c r="Q475"/>
  <c r="R475" s="1"/>
  <c r="Q575"/>
  <c r="R575" s="1"/>
  <c r="X575"/>
  <c r="W575" s="1"/>
  <c r="Q571"/>
  <c r="R571" s="1"/>
  <c r="X571"/>
  <c r="W571" s="1"/>
  <c r="Q567"/>
  <c r="R567" s="1"/>
  <c r="X567"/>
  <c r="W567" s="1"/>
  <c r="Q563"/>
  <c r="R563" s="1"/>
  <c r="X563"/>
  <c r="W563" s="1"/>
  <c r="Q559"/>
  <c r="R559" s="1"/>
  <c r="X559"/>
  <c r="W559" s="1"/>
  <c r="Q555"/>
  <c r="R555" s="1"/>
  <c r="X555"/>
  <c r="W555" s="1"/>
  <c r="Q551"/>
  <c r="R551" s="1"/>
  <c r="X551"/>
  <c r="W551" s="1"/>
  <c r="Q578"/>
  <c r="R578" s="1"/>
  <c r="X578"/>
  <c r="W578" s="1"/>
  <c r="Q576"/>
  <c r="R576" s="1"/>
  <c r="X576"/>
  <c r="W576" s="1"/>
  <c r="Q574"/>
  <c r="R574" s="1"/>
  <c r="X574"/>
  <c r="W574" s="1"/>
  <c r="Q572"/>
  <c r="R572" s="1"/>
  <c r="X572"/>
  <c r="W572" s="1"/>
  <c r="Q570"/>
  <c r="R570" s="1"/>
  <c r="X570"/>
  <c r="W570" s="1"/>
  <c r="Q568"/>
  <c r="R568" s="1"/>
  <c r="X568"/>
  <c r="W568" s="1"/>
  <c r="Q566"/>
  <c r="R566" s="1"/>
  <c r="X566"/>
  <c r="W566" s="1"/>
  <c r="Q564"/>
  <c r="R564" s="1"/>
  <c r="X564"/>
  <c r="W564" s="1"/>
  <c r="Q562"/>
  <c r="R562" s="1"/>
  <c r="X562"/>
  <c r="W562" s="1"/>
  <c r="Q560"/>
  <c r="R560" s="1"/>
  <c r="X560"/>
  <c r="W560" s="1"/>
  <c r="Q558"/>
  <c r="R558" s="1"/>
  <c r="X558"/>
  <c r="W558" s="1"/>
  <c r="Q556"/>
  <c r="R556" s="1"/>
  <c r="X556"/>
  <c r="W556" s="1"/>
  <c r="Q554"/>
  <c r="R554" s="1"/>
  <c r="X554"/>
  <c r="W554" s="1"/>
  <c r="Q552"/>
  <c r="R552" s="1"/>
  <c r="X552"/>
  <c r="W552" s="1"/>
  <c r="Q550"/>
  <c r="R550" s="1"/>
  <c r="X550"/>
  <c r="W550" s="1"/>
  <c r="Q548"/>
  <c r="R548" s="1"/>
  <c r="X548"/>
  <c r="W548" s="1"/>
  <c r="Q546"/>
  <c r="R546" s="1"/>
  <c r="X546"/>
  <c r="W546" s="1"/>
  <c r="Q544"/>
  <c r="R544" s="1"/>
  <c r="X544"/>
  <c r="W544" s="1"/>
  <c r="Q542"/>
  <c r="R542" s="1"/>
  <c r="X542"/>
  <c r="W542" s="1"/>
  <c r="Q540"/>
  <c r="R540" s="1"/>
  <c r="X540"/>
  <c r="W540" s="1"/>
  <c r="Q538"/>
  <c r="R538" s="1"/>
  <c r="X538"/>
  <c r="W538" s="1"/>
  <c r="Q536"/>
  <c r="R536" s="1"/>
  <c r="X536"/>
  <c r="W536" s="1"/>
  <c r="Q534"/>
  <c r="R534" s="1"/>
  <c r="X534"/>
  <c r="W534" s="1"/>
  <c r="Q532"/>
  <c r="R532" s="1"/>
  <c r="X532"/>
  <c r="W532" s="1"/>
  <c r="Q530"/>
  <c r="R530" s="1"/>
  <c r="X530"/>
  <c r="W530" s="1"/>
  <c r="Q528"/>
  <c r="R528" s="1"/>
  <c r="X528"/>
  <c r="W528" s="1"/>
  <c r="Q526"/>
  <c r="R526" s="1"/>
  <c r="X526"/>
  <c r="W526" s="1"/>
  <c r="Q524"/>
  <c r="R524" s="1"/>
  <c r="X524"/>
  <c r="W524" s="1"/>
  <c r="Q522"/>
  <c r="R522" s="1"/>
  <c r="X522"/>
  <c r="W522" s="1"/>
  <c r="Q520"/>
  <c r="R520" s="1"/>
  <c r="X520"/>
  <c r="W520" s="1"/>
  <c r="Q518"/>
  <c r="R518" s="1"/>
  <c r="X518"/>
  <c r="W518" s="1"/>
  <c r="Q516"/>
  <c r="R516" s="1"/>
  <c r="X516"/>
  <c r="W516" s="1"/>
  <c r="Q577"/>
  <c r="R577" s="1"/>
  <c r="X577"/>
  <c r="W577" s="1"/>
  <c r="Q573"/>
  <c r="R573" s="1"/>
  <c r="X573"/>
  <c r="W573" s="1"/>
  <c r="Q569"/>
  <c r="R569" s="1"/>
  <c r="X569"/>
  <c r="W569" s="1"/>
  <c r="Q565"/>
  <c r="R565" s="1"/>
  <c r="X565"/>
  <c r="W565" s="1"/>
  <c r="Q561"/>
  <c r="R561" s="1"/>
  <c r="X561"/>
  <c r="W561" s="1"/>
  <c r="Q557"/>
  <c r="R557" s="1"/>
  <c r="X557"/>
  <c r="W557" s="1"/>
  <c r="Q553"/>
  <c r="R553" s="1"/>
  <c r="X553"/>
  <c r="W553" s="1"/>
  <c r="Q549"/>
  <c r="R549" s="1"/>
  <c r="X549"/>
  <c r="W549" s="1"/>
  <c r="Q547"/>
  <c r="R547" s="1"/>
  <c r="X547"/>
  <c r="W547" s="1"/>
  <c r="Q545"/>
  <c r="R545" s="1"/>
  <c r="X545"/>
  <c r="W545" s="1"/>
  <c r="Q543"/>
  <c r="R543" s="1"/>
  <c r="X543"/>
  <c r="W543" s="1"/>
  <c r="Q541"/>
  <c r="R541" s="1"/>
  <c r="X541"/>
  <c r="W541" s="1"/>
  <c r="Q539"/>
  <c r="R539" s="1"/>
  <c r="X539"/>
  <c r="W539" s="1"/>
  <c r="Q537"/>
  <c r="R537" s="1"/>
  <c r="X537"/>
  <c r="W537" s="1"/>
  <c r="Q535"/>
  <c r="R535" s="1"/>
  <c r="X535"/>
  <c r="W535" s="1"/>
  <c r="Q533"/>
  <c r="R533" s="1"/>
  <c r="X533"/>
  <c r="W533" s="1"/>
  <c r="Q531"/>
  <c r="R531" s="1"/>
  <c r="X531"/>
  <c r="W531" s="1"/>
  <c r="Q529"/>
  <c r="R529" s="1"/>
  <c r="X529"/>
  <c r="W529" s="1"/>
  <c r="Q527"/>
  <c r="R527" s="1"/>
  <c r="X527"/>
  <c r="W527" s="1"/>
  <c r="Q525"/>
  <c r="R525" s="1"/>
  <c r="X525"/>
  <c r="W525" s="1"/>
  <c r="Q523"/>
  <c r="R523" s="1"/>
  <c r="X523"/>
  <c r="W523" s="1"/>
  <c r="Q521"/>
  <c r="R521" s="1"/>
  <c r="X521"/>
  <c r="W521" s="1"/>
  <c r="Q519"/>
  <c r="R519" s="1"/>
  <c r="X519"/>
  <c r="W519" s="1"/>
  <c r="Q517"/>
  <c r="R517" s="1"/>
  <c r="X517"/>
  <c r="W517" s="1"/>
  <c r="Q515"/>
  <c r="R515" s="1"/>
  <c r="X515"/>
  <c r="W515" s="1"/>
  <c r="Q513"/>
  <c r="R513" s="1"/>
  <c r="X513"/>
  <c r="W513" s="1"/>
  <c r="Q511"/>
  <c r="R511" s="1"/>
  <c r="X511"/>
  <c r="W511" s="1"/>
  <c r="Q509"/>
  <c r="R509" s="1"/>
  <c r="X509"/>
  <c r="W509" s="1"/>
  <c r="Q507"/>
  <c r="R507" s="1"/>
  <c r="X507"/>
  <c r="W507" s="1"/>
  <c r="Q505"/>
  <c r="R505" s="1"/>
  <c r="X505"/>
  <c r="W505" s="1"/>
  <c r="Q503"/>
  <c r="R503" s="1"/>
  <c r="X503"/>
  <c r="W503" s="1"/>
  <c r="Q501"/>
  <c r="R501" s="1"/>
  <c r="X501"/>
  <c r="W501" s="1"/>
  <c r="Q499"/>
  <c r="R499" s="1"/>
  <c r="X499"/>
  <c r="W499" s="1"/>
  <c r="Q497"/>
  <c r="R497" s="1"/>
  <c r="X497"/>
  <c r="W497" s="1"/>
  <c r="Q495"/>
  <c r="R495" s="1"/>
  <c r="X495"/>
  <c r="W495" s="1"/>
  <c r="Q493"/>
  <c r="R493" s="1"/>
  <c r="X493"/>
  <c r="W493" s="1"/>
  <c r="Q491"/>
  <c r="R491" s="1"/>
  <c r="X491"/>
  <c r="W491" s="1"/>
  <c r="Q489"/>
  <c r="R489" s="1"/>
  <c r="X489"/>
  <c r="W489" s="1"/>
  <c r="Q487"/>
  <c r="R487" s="1"/>
  <c r="X487"/>
  <c r="W487" s="1"/>
  <c r="Q485"/>
  <c r="R485" s="1"/>
  <c r="X485"/>
  <c r="W485" s="1"/>
  <c r="Q483"/>
  <c r="R483" s="1"/>
  <c r="X483"/>
  <c r="W483" s="1"/>
  <c r="Q481"/>
  <c r="R481" s="1"/>
  <c r="X481"/>
  <c r="W481" s="1"/>
  <c r="Q479"/>
  <c r="R479" s="1"/>
  <c r="X479"/>
  <c r="W479" s="1"/>
  <c r="Q477"/>
  <c r="R477" s="1"/>
  <c r="X477"/>
  <c r="W477" s="1"/>
  <c r="Q514"/>
  <c r="R514" s="1"/>
  <c r="X514"/>
  <c r="W514" s="1"/>
  <c r="Q512"/>
  <c r="R512" s="1"/>
  <c r="X512"/>
  <c r="W512" s="1"/>
  <c r="Q510"/>
  <c r="R510" s="1"/>
  <c r="X510"/>
  <c r="W510" s="1"/>
  <c r="Q508"/>
  <c r="R508" s="1"/>
  <c r="X508"/>
  <c r="W508" s="1"/>
  <c r="Q506"/>
  <c r="R506" s="1"/>
  <c r="X506"/>
  <c r="W506" s="1"/>
  <c r="Q504"/>
  <c r="R504" s="1"/>
  <c r="X504"/>
  <c r="W504" s="1"/>
  <c r="Q502"/>
  <c r="R502" s="1"/>
  <c r="X502"/>
  <c r="W502" s="1"/>
  <c r="Q500"/>
  <c r="R500" s="1"/>
  <c r="X500"/>
  <c r="W500" s="1"/>
  <c r="Q498"/>
  <c r="R498" s="1"/>
  <c r="X498"/>
  <c r="W498" s="1"/>
  <c r="Q496"/>
  <c r="R496" s="1"/>
  <c r="X496"/>
  <c r="W496" s="1"/>
  <c r="Q494"/>
  <c r="R494" s="1"/>
  <c r="X494"/>
  <c r="W494" s="1"/>
  <c r="Q492"/>
  <c r="R492" s="1"/>
  <c r="X492"/>
  <c r="W492" s="1"/>
  <c r="Q490"/>
  <c r="R490" s="1"/>
  <c r="X490"/>
  <c r="W490" s="1"/>
  <c r="Q488"/>
  <c r="R488" s="1"/>
  <c r="X488"/>
  <c r="W488" s="1"/>
  <c r="Q486"/>
  <c r="R486" s="1"/>
  <c r="X486"/>
  <c r="W486" s="1"/>
  <c r="Q484"/>
  <c r="R484" s="1"/>
  <c r="X484"/>
  <c r="W484" s="1"/>
  <c r="Q482"/>
  <c r="R482" s="1"/>
  <c r="X482"/>
  <c r="W482" s="1"/>
  <c r="Q480"/>
  <c r="R480" s="1"/>
  <c r="X480"/>
  <c r="W480" s="1"/>
  <c r="Q478"/>
  <c r="R478" s="1"/>
  <c r="X478"/>
  <c r="W478" s="1"/>
  <c r="Q476"/>
  <c r="R476" s="1"/>
  <c r="X476"/>
  <c r="W476" s="1"/>
  <c r="Q474"/>
  <c r="R474" s="1"/>
  <c r="X474"/>
  <c r="W474" s="1"/>
  <c r="Q472"/>
  <c r="R472" s="1"/>
  <c r="X472"/>
  <c r="W472" s="1"/>
  <c r="Q470"/>
  <c r="R470" s="1"/>
  <c r="X470"/>
  <c r="W470" s="1"/>
  <c r="Q468"/>
  <c r="R468" s="1"/>
  <c r="X468"/>
  <c r="W468" s="1"/>
  <c r="Q466"/>
  <c r="R466" s="1"/>
  <c r="X466"/>
  <c r="W466" s="1"/>
  <c r="Q464"/>
  <c r="R464" s="1"/>
  <c r="X464"/>
  <c r="W464" s="1"/>
  <c r="Q462"/>
  <c r="R462" s="1"/>
  <c r="X462"/>
  <c r="W462" s="1"/>
  <c r="Q460"/>
  <c r="R460" s="1"/>
  <c r="X460"/>
  <c r="W460" s="1"/>
  <c r="Q458"/>
  <c r="R458" s="1"/>
  <c r="X458"/>
  <c r="W458" s="1"/>
  <c r="Q456"/>
  <c r="R456" s="1"/>
  <c r="X456"/>
  <c r="W456" s="1"/>
  <c r="Q454"/>
  <c r="R454" s="1"/>
  <c r="X454"/>
  <c r="W454" s="1"/>
  <c r="Q452"/>
  <c r="R452" s="1"/>
  <c r="X452"/>
  <c r="W452" s="1"/>
  <c r="Q450"/>
  <c r="R450" s="1"/>
  <c r="X450"/>
  <c r="W450" s="1"/>
  <c r="Q448"/>
  <c r="R448" s="1"/>
  <c r="X448"/>
  <c r="W448" s="1"/>
  <c r="Q446"/>
  <c r="R446" s="1"/>
  <c r="X446"/>
  <c r="W446" s="1"/>
  <c r="Q444"/>
  <c r="R444" s="1"/>
  <c r="X444"/>
  <c r="W444" s="1"/>
  <c r="Q442"/>
  <c r="R442" s="1"/>
  <c r="X442"/>
  <c r="W442" s="1"/>
  <c r="Q440"/>
  <c r="R440" s="1"/>
  <c r="X440"/>
  <c r="W440" s="1"/>
  <c r="Q438"/>
  <c r="R438" s="1"/>
  <c r="X438"/>
  <c r="W438" s="1"/>
  <c r="Q436"/>
  <c r="R436" s="1"/>
  <c r="X436"/>
  <c r="W436" s="1"/>
  <c r="Q434"/>
  <c r="R434" s="1"/>
  <c r="X434"/>
  <c r="W434" s="1"/>
  <c r="Q432"/>
  <c r="R432" s="1"/>
  <c r="X432"/>
  <c r="W432" s="1"/>
  <c r="Q430"/>
  <c r="R430" s="1"/>
  <c r="X430"/>
  <c r="W430" s="1"/>
  <c r="Q428"/>
  <c r="R428" s="1"/>
  <c r="X428"/>
  <c r="W428" s="1"/>
  <c r="Q426"/>
  <c r="R426" s="1"/>
  <c r="X426"/>
  <c r="W426" s="1"/>
  <c r="Q424"/>
  <c r="R424" s="1"/>
  <c r="X424"/>
  <c r="W424" s="1"/>
  <c r="Q422"/>
  <c r="R422" s="1"/>
  <c r="X422"/>
  <c r="W422" s="1"/>
  <c r="Q420"/>
  <c r="R420" s="1"/>
  <c r="X420"/>
  <c r="W420" s="1"/>
  <c r="Q418"/>
  <c r="R418" s="1"/>
  <c r="X418"/>
  <c r="W418" s="1"/>
  <c r="Q416"/>
  <c r="R416" s="1"/>
  <c r="X416"/>
  <c r="W416" s="1"/>
  <c r="Q414"/>
  <c r="R414" s="1"/>
  <c r="X414"/>
  <c r="W414" s="1"/>
  <c r="Q412"/>
  <c r="R412" s="1"/>
  <c r="X412"/>
  <c r="W412" s="1"/>
  <c r="Q410"/>
  <c r="R410" s="1"/>
  <c r="X410"/>
  <c r="W410" s="1"/>
  <c r="Q408"/>
  <c r="R408" s="1"/>
  <c r="X408"/>
  <c r="W408" s="1"/>
  <c r="Q406"/>
  <c r="R406" s="1"/>
  <c r="X406"/>
  <c r="W406" s="1"/>
  <c r="Q404"/>
  <c r="R404" s="1"/>
  <c r="X404"/>
  <c r="W404" s="1"/>
  <c r="Q402"/>
  <c r="R402" s="1"/>
  <c r="X402"/>
  <c r="W402" s="1"/>
  <c r="Q400"/>
  <c r="R400" s="1"/>
  <c r="X400"/>
  <c r="W400" s="1"/>
  <c r="Q398"/>
  <c r="R398" s="1"/>
  <c r="X398"/>
  <c r="W398" s="1"/>
  <c r="Q396"/>
  <c r="R396" s="1"/>
  <c r="X396"/>
  <c r="W396" s="1"/>
  <c r="Q394"/>
  <c r="R394" s="1"/>
  <c r="X394"/>
  <c r="W394" s="1"/>
  <c r="Q392"/>
  <c r="R392" s="1"/>
  <c r="X392"/>
  <c r="W392" s="1"/>
  <c r="Q390"/>
  <c r="R390" s="1"/>
  <c r="X390"/>
  <c r="W390" s="1"/>
  <c r="Q388"/>
  <c r="R388" s="1"/>
  <c r="X388"/>
  <c r="W388" s="1"/>
  <c r="Q386"/>
  <c r="R386" s="1"/>
  <c r="X386"/>
  <c r="W386" s="1"/>
  <c r="Q384"/>
  <c r="R384" s="1"/>
  <c r="X384"/>
  <c r="W384" s="1"/>
  <c r="Q382"/>
  <c r="R382" s="1"/>
  <c r="X382"/>
  <c r="W382" s="1"/>
  <c r="Q380"/>
  <c r="R380" s="1"/>
  <c r="X380"/>
  <c r="W380" s="1"/>
  <c r="Q378"/>
  <c r="R378" s="1"/>
  <c r="X378"/>
  <c r="W378" s="1"/>
  <c r="Q376"/>
  <c r="R376" s="1"/>
  <c r="X376"/>
  <c r="W376" s="1"/>
  <c r="Q374"/>
  <c r="R374" s="1"/>
  <c r="X374"/>
  <c r="W374" s="1"/>
  <c r="Q372"/>
  <c r="R372" s="1"/>
  <c r="X372"/>
  <c r="W372" s="1"/>
  <c r="Q370"/>
  <c r="R370" s="1"/>
  <c r="X370"/>
  <c r="W370" s="1"/>
  <c r="Q368"/>
  <c r="R368" s="1"/>
  <c r="X368"/>
  <c r="W368" s="1"/>
  <c r="Q366"/>
  <c r="R366" s="1"/>
  <c r="X366"/>
  <c r="W366" s="1"/>
  <c r="Q364"/>
  <c r="R364" s="1"/>
  <c r="X364"/>
  <c r="W364" s="1"/>
  <c r="Q362"/>
  <c r="R362" s="1"/>
  <c r="X362"/>
  <c r="W362" s="1"/>
  <c r="Q360"/>
  <c r="R360" s="1"/>
  <c r="X360"/>
  <c r="W360" s="1"/>
  <c r="Q358"/>
  <c r="R358" s="1"/>
  <c r="X358"/>
  <c r="W358" s="1"/>
  <c r="Q356"/>
  <c r="R356" s="1"/>
  <c r="X356"/>
  <c r="W356" s="1"/>
  <c r="Q354"/>
  <c r="R354" s="1"/>
  <c r="X354"/>
  <c r="W354" s="1"/>
  <c r="Q352"/>
  <c r="R352" s="1"/>
  <c r="X352"/>
  <c r="W352" s="1"/>
  <c r="Q350"/>
  <c r="R350" s="1"/>
  <c r="X350"/>
  <c r="W350" s="1"/>
  <c r="Q348"/>
  <c r="R348" s="1"/>
  <c r="X348"/>
  <c r="W348" s="1"/>
  <c r="Q346"/>
  <c r="R346" s="1"/>
  <c r="X346"/>
  <c r="W346" s="1"/>
  <c r="Q344"/>
  <c r="R344" s="1"/>
  <c r="X344"/>
  <c r="W344" s="1"/>
  <c r="Q342"/>
  <c r="R342" s="1"/>
  <c r="X342"/>
  <c r="W342" s="1"/>
  <c r="Q340"/>
  <c r="R340" s="1"/>
  <c r="X340"/>
  <c r="W340" s="1"/>
  <c r="Q338"/>
  <c r="R338" s="1"/>
  <c r="X338"/>
  <c r="W338" s="1"/>
  <c r="Q336"/>
  <c r="R336" s="1"/>
  <c r="X336"/>
  <c r="W336" s="1"/>
  <c r="Q334"/>
  <c r="R334" s="1"/>
  <c r="X334"/>
  <c r="W334" s="1"/>
  <c r="Q332"/>
  <c r="R332" s="1"/>
  <c r="X332"/>
  <c r="W332" s="1"/>
  <c r="Q330"/>
  <c r="R330" s="1"/>
  <c r="X330"/>
  <c r="W330" s="1"/>
  <c r="Q328"/>
  <c r="R328" s="1"/>
  <c r="X328"/>
  <c r="W328" s="1"/>
  <c r="Q326"/>
  <c r="R326" s="1"/>
  <c r="X326"/>
  <c r="W326" s="1"/>
  <c r="Q324"/>
  <c r="R324" s="1"/>
  <c r="X324"/>
  <c r="W324" s="1"/>
  <c r="Q322"/>
  <c r="R322" s="1"/>
  <c r="X322"/>
  <c r="W322" s="1"/>
  <c r="Q320"/>
  <c r="R320" s="1"/>
  <c r="X320"/>
  <c r="W320" s="1"/>
  <c r="Q318"/>
  <c r="R318" s="1"/>
  <c r="X318"/>
  <c r="W318" s="1"/>
  <c r="Q316"/>
  <c r="R316" s="1"/>
  <c r="X316"/>
  <c r="W316" s="1"/>
  <c r="Q314"/>
  <c r="R314" s="1"/>
  <c r="X314"/>
  <c r="W314" s="1"/>
  <c r="Q312"/>
  <c r="R312" s="1"/>
  <c r="X312"/>
  <c r="W312" s="1"/>
  <c r="Q310"/>
  <c r="R310" s="1"/>
  <c r="X310"/>
  <c r="W310" s="1"/>
  <c r="Q308"/>
  <c r="R308" s="1"/>
  <c r="X308"/>
  <c r="W308" s="1"/>
  <c r="Q306"/>
  <c r="R306" s="1"/>
  <c r="X306"/>
  <c r="W306" s="1"/>
  <c r="Q304"/>
  <c r="R304" s="1"/>
  <c r="X304"/>
  <c r="W304" s="1"/>
  <c r="Q302"/>
  <c r="R302" s="1"/>
  <c r="X302"/>
  <c r="W302" s="1"/>
  <c r="Q300"/>
  <c r="R300" s="1"/>
  <c r="X300"/>
  <c r="W300" s="1"/>
  <c r="Q298"/>
  <c r="R298" s="1"/>
  <c r="X298"/>
  <c r="W298" s="1"/>
  <c r="Q296"/>
  <c r="R296" s="1"/>
  <c r="X296"/>
  <c r="W296" s="1"/>
  <c r="Q294"/>
  <c r="R294" s="1"/>
  <c r="X294"/>
  <c r="W294" s="1"/>
  <c r="Q292"/>
  <c r="R292" s="1"/>
  <c r="X292"/>
  <c r="W292" s="1"/>
  <c r="Q290"/>
  <c r="R290" s="1"/>
  <c r="X290"/>
  <c r="W290" s="1"/>
  <c r="Q288"/>
  <c r="R288" s="1"/>
  <c r="X288"/>
  <c r="W288" s="1"/>
  <c r="Q286"/>
  <c r="R286" s="1"/>
  <c r="X286"/>
  <c r="W286" s="1"/>
  <c r="Q284"/>
  <c r="R284" s="1"/>
  <c r="X284"/>
  <c r="W284" s="1"/>
  <c r="Q282"/>
  <c r="R282" s="1"/>
  <c r="X282"/>
  <c r="W282" s="1"/>
  <c r="Q280"/>
  <c r="R280" s="1"/>
  <c r="X280"/>
  <c r="W280" s="1"/>
  <c r="Q278"/>
  <c r="R278" s="1"/>
  <c r="X278"/>
  <c r="W278" s="1"/>
  <c r="Q276"/>
  <c r="R276" s="1"/>
  <c r="X276"/>
  <c r="W276" s="1"/>
  <c r="Q274"/>
  <c r="R274" s="1"/>
  <c r="X274"/>
  <c r="W274" s="1"/>
  <c r="Q272"/>
  <c r="R272" s="1"/>
  <c r="X272"/>
  <c r="W272" s="1"/>
  <c r="Q270"/>
  <c r="R270" s="1"/>
  <c r="X270"/>
  <c r="W270" s="1"/>
  <c r="Q268"/>
  <c r="R268" s="1"/>
  <c r="X268"/>
  <c r="W268" s="1"/>
  <c r="Q266"/>
  <c r="R266" s="1"/>
  <c r="X266"/>
  <c r="W266" s="1"/>
  <c r="Q264"/>
  <c r="R264" s="1"/>
  <c r="X264"/>
  <c r="W264" s="1"/>
  <c r="Q262"/>
  <c r="R262" s="1"/>
  <c r="X262"/>
  <c r="W262" s="1"/>
  <c r="Q260"/>
  <c r="R260" s="1"/>
  <c r="X260"/>
  <c r="W260" s="1"/>
  <c r="Q258"/>
  <c r="R258" s="1"/>
  <c r="X258"/>
  <c r="W258" s="1"/>
  <c r="Q256"/>
  <c r="R256" s="1"/>
  <c r="X256"/>
  <c r="W256" s="1"/>
  <c r="Q254"/>
  <c r="R254" s="1"/>
  <c r="X254"/>
  <c r="W254" s="1"/>
  <c r="Q252"/>
  <c r="R252" s="1"/>
  <c r="X252"/>
  <c r="W252" s="1"/>
  <c r="Q250"/>
  <c r="R250" s="1"/>
  <c r="X250"/>
  <c r="W250" s="1"/>
  <c r="Q248"/>
  <c r="R248" s="1"/>
  <c r="X248"/>
  <c r="W248" s="1"/>
  <c r="Q246"/>
  <c r="R246" s="1"/>
  <c r="X246"/>
  <c r="W246" s="1"/>
  <c r="Q244"/>
  <c r="R244" s="1"/>
  <c r="X244"/>
  <c r="W244" s="1"/>
  <c r="Q242"/>
  <c r="R242" s="1"/>
  <c r="X242"/>
  <c r="W242" s="1"/>
  <c r="Q240"/>
  <c r="R240" s="1"/>
  <c r="X240"/>
  <c r="W240" s="1"/>
  <c r="Q238"/>
  <c r="R238" s="1"/>
  <c r="X238"/>
  <c r="W238" s="1"/>
  <c r="Q236"/>
  <c r="R236" s="1"/>
  <c r="X236"/>
  <c r="W236" s="1"/>
  <c r="Q234"/>
  <c r="R234" s="1"/>
  <c r="X234"/>
  <c r="W234" s="1"/>
  <c r="Q232"/>
  <c r="R232" s="1"/>
  <c r="X232"/>
  <c r="W232" s="1"/>
  <c r="Q230"/>
  <c r="R230" s="1"/>
  <c r="X230"/>
  <c r="W230" s="1"/>
  <c r="Q228"/>
  <c r="R228" s="1"/>
  <c r="X228"/>
  <c r="W228" s="1"/>
  <c r="Q226"/>
  <c r="R226" s="1"/>
  <c r="X226"/>
  <c r="W226" s="1"/>
  <c r="Q224"/>
  <c r="R224" s="1"/>
  <c r="X224"/>
  <c r="W224" s="1"/>
  <c r="Q222"/>
  <c r="R222" s="1"/>
  <c r="X222"/>
  <c r="W222" s="1"/>
  <c r="Q220"/>
  <c r="R220" s="1"/>
  <c r="X220"/>
  <c r="W220" s="1"/>
  <c r="Q218"/>
  <c r="R218" s="1"/>
  <c r="X218"/>
  <c r="W218" s="1"/>
  <c r="Q216"/>
  <c r="R216" s="1"/>
  <c r="X216"/>
  <c r="W216" s="1"/>
  <c r="Q214"/>
  <c r="R214" s="1"/>
  <c r="X214"/>
  <c r="W214" s="1"/>
  <c r="Q212"/>
  <c r="R212" s="1"/>
  <c r="X212"/>
  <c r="W212" s="1"/>
  <c r="Q210"/>
  <c r="R210" s="1"/>
  <c r="X210"/>
  <c r="W210" s="1"/>
  <c r="Q208"/>
  <c r="R208" s="1"/>
  <c r="X208"/>
  <c r="W208" s="1"/>
  <c r="Q206"/>
  <c r="R206" s="1"/>
  <c r="X206"/>
  <c r="W206" s="1"/>
  <c r="Q204"/>
  <c r="R204" s="1"/>
  <c r="X204"/>
  <c r="W204" s="1"/>
  <c r="Q202"/>
  <c r="R202" s="1"/>
  <c r="X202"/>
  <c r="W202" s="1"/>
  <c r="Q200"/>
  <c r="R200" s="1"/>
  <c r="X200"/>
  <c r="W200" s="1"/>
  <c r="Q198"/>
  <c r="R198" s="1"/>
  <c r="X198"/>
  <c r="W198" s="1"/>
  <c r="Q196"/>
  <c r="R196" s="1"/>
  <c r="X196"/>
  <c r="W196" s="1"/>
  <c r="Q194"/>
  <c r="R194" s="1"/>
  <c r="X194"/>
  <c r="W194" s="1"/>
  <c r="Q192"/>
  <c r="R192" s="1"/>
  <c r="X192"/>
  <c r="W192" s="1"/>
  <c r="Q190"/>
  <c r="R190" s="1"/>
  <c r="X190"/>
  <c r="W190" s="1"/>
  <c r="Q188"/>
  <c r="R188" s="1"/>
  <c r="X188"/>
  <c r="W188" s="1"/>
  <c r="Q186"/>
  <c r="R186" s="1"/>
  <c r="X186"/>
  <c r="W186" s="1"/>
  <c r="Q184"/>
  <c r="R184" s="1"/>
  <c r="X184"/>
  <c r="W184" s="1"/>
  <c r="Q182"/>
  <c r="R182" s="1"/>
  <c r="X182"/>
  <c r="W182" s="1"/>
  <c r="Q180"/>
  <c r="R180" s="1"/>
  <c r="X180"/>
  <c r="W180" s="1"/>
  <c r="Q178"/>
  <c r="R178" s="1"/>
  <c r="X178"/>
  <c r="W178" s="1"/>
  <c r="Q176"/>
  <c r="R176" s="1"/>
  <c r="X176"/>
  <c r="W176" s="1"/>
  <c r="Q174"/>
  <c r="R174" s="1"/>
  <c r="X174"/>
  <c r="W174" s="1"/>
  <c r="Q172"/>
  <c r="R172" s="1"/>
  <c r="X172"/>
  <c r="W172" s="1"/>
  <c r="Q170"/>
  <c r="R170" s="1"/>
  <c r="X170"/>
  <c r="W170" s="1"/>
  <c r="Q168"/>
  <c r="R168" s="1"/>
  <c r="X168"/>
  <c r="W168" s="1"/>
  <c r="Q166"/>
  <c r="R166" s="1"/>
  <c r="X166"/>
  <c r="W166" s="1"/>
  <c r="Q164"/>
  <c r="R164" s="1"/>
  <c r="X164"/>
  <c r="W164" s="1"/>
  <c r="Q162"/>
  <c r="R162" s="1"/>
  <c r="X162"/>
  <c r="W162" s="1"/>
  <c r="Q160"/>
  <c r="R160" s="1"/>
  <c r="X160"/>
  <c r="W160" s="1"/>
  <c r="Q158"/>
  <c r="R158" s="1"/>
  <c r="X158"/>
  <c r="W158" s="1"/>
  <c r="Q156"/>
  <c r="R156" s="1"/>
  <c r="X156"/>
  <c r="W156" s="1"/>
  <c r="Q154"/>
  <c r="R154" s="1"/>
  <c r="X154"/>
  <c r="W154" s="1"/>
  <c r="Q152"/>
  <c r="R152" s="1"/>
  <c r="X152"/>
  <c r="W152" s="1"/>
  <c r="Q150"/>
  <c r="R150" s="1"/>
  <c r="X150"/>
  <c r="W150" s="1"/>
  <c r="Q148"/>
  <c r="R148" s="1"/>
  <c r="X148"/>
  <c r="W148" s="1"/>
  <c r="Q146"/>
  <c r="R146" s="1"/>
  <c r="X146"/>
  <c r="W146" s="1"/>
  <c r="Q144"/>
  <c r="R144" s="1"/>
  <c r="X144"/>
  <c r="W144" s="1"/>
  <c r="Q142"/>
  <c r="R142" s="1"/>
  <c r="X142"/>
  <c r="W142" s="1"/>
  <c r="Q140"/>
  <c r="R140" s="1"/>
  <c r="X140"/>
  <c r="W140" s="1"/>
  <c r="Q138"/>
  <c r="R138" s="1"/>
  <c r="X138"/>
  <c r="W138" s="1"/>
  <c r="Q136"/>
  <c r="R136" s="1"/>
  <c r="X136"/>
  <c r="W136" s="1"/>
  <c r="Q134"/>
  <c r="R134" s="1"/>
  <c r="X134"/>
  <c r="W134" s="1"/>
  <c r="Q132"/>
  <c r="R132" s="1"/>
  <c r="X132"/>
  <c r="W132" s="1"/>
  <c r="Q130"/>
  <c r="R130" s="1"/>
  <c r="X130"/>
  <c r="W130" s="1"/>
  <c r="Q128"/>
  <c r="R128" s="1"/>
  <c r="X128"/>
  <c r="W128" s="1"/>
  <c r="Q126"/>
  <c r="R126" s="1"/>
  <c r="X126"/>
  <c r="W126" s="1"/>
  <c r="Q124"/>
  <c r="R124" s="1"/>
  <c r="X124"/>
  <c r="W124" s="1"/>
  <c r="Q122"/>
  <c r="R122" s="1"/>
  <c r="X122"/>
  <c r="W122" s="1"/>
  <c r="Q120"/>
  <c r="R120" s="1"/>
  <c r="X120"/>
  <c r="W120" s="1"/>
  <c r="Q118"/>
  <c r="R118" s="1"/>
  <c r="X118"/>
  <c r="W118" s="1"/>
  <c r="Q116"/>
  <c r="R116" s="1"/>
  <c r="X116"/>
  <c r="W116" s="1"/>
  <c r="Q114"/>
  <c r="R114" s="1"/>
  <c r="X114"/>
  <c r="W114" s="1"/>
  <c r="Q112"/>
  <c r="R112" s="1"/>
  <c r="X112"/>
  <c r="W112" s="1"/>
  <c r="Q110"/>
  <c r="R110" s="1"/>
  <c r="X110"/>
  <c r="W110" s="1"/>
  <c r="Q108"/>
  <c r="R108" s="1"/>
  <c r="X108"/>
  <c r="W108" s="1"/>
  <c r="Q106"/>
  <c r="R106" s="1"/>
  <c r="X106"/>
  <c r="W106" s="1"/>
  <c r="Q104"/>
  <c r="R104" s="1"/>
  <c r="X104"/>
  <c r="W104" s="1"/>
  <c r="Q102"/>
  <c r="R102" s="1"/>
  <c r="X102"/>
  <c r="W102" s="1"/>
  <c r="Q100"/>
  <c r="R100" s="1"/>
  <c r="X100"/>
  <c r="W100" s="1"/>
  <c r="Q98"/>
  <c r="R98" s="1"/>
  <c r="X98"/>
  <c r="W98" s="1"/>
  <c r="Q96"/>
  <c r="R96" s="1"/>
  <c r="X96"/>
  <c r="W96" s="1"/>
  <c r="Q94"/>
  <c r="R94" s="1"/>
  <c r="X94"/>
  <c r="W94" s="1"/>
  <c r="Q92"/>
  <c r="R92" s="1"/>
  <c r="X92"/>
  <c r="W92" s="1"/>
  <c r="Q90"/>
  <c r="R90" s="1"/>
  <c r="X90"/>
  <c r="W90" s="1"/>
  <c r="Q88"/>
  <c r="R88" s="1"/>
  <c r="X88"/>
  <c r="W88" s="1"/>
  <c r="Q86"/>
  <c r="R86" s="1"/>
  <c r="X86"/>
  <c r="W86" s="1"/>
  <c r="Q84"/>
  <c r="R84" s="1"/>
  <c r="X84"/>
  <c r="W84" s="1"/>
  <c r="Q82"/>
  <c r="R82" s="1"/>
  <c r="X82"/>
  <c r="W82" s="1"/>
  <c r="Q80"/>
  <c r="R80" s="1"/>
  <c r="X80"/>
  <c r="W80" s="1"/>
  <c r="Q78"/>
  <c r="R78" s="1"/>
  <c r="X78"/>
  <c r="W78" s="1"/>
  <c r="Q76"/>
  <c r="R76" s="1"/>
  <c r="X76"/>
  <c r="W76" s="1"/>
  <c r="Q74"/>
  <c r="R74" s="1"/>
  <c r="X74"/>
  <c r="W74" s="1"/>
  <c r="Q72"/>
  <c r="R72" s="1"/>
  <c r="X72"/>
  <c r="W72" s="1"/>
  <c r="Q70"/>
  <c r="R70" s="1"/>
  <c r="X70"/>
  <c r="W70" s="1"/>
  <c r="Q68"/>
  <c r="R68" s="1"/>
  <c r="X68"/>
  <c r="W68" s="1"/>
  <c r="Q66"/>
  <c r="R66" s="1"/>
  <c r="X66"/>
  <c r="W66" s="1"/>
  <c r="Q64"/>
  <c r="R64" s="1"/>
  <c r="X64"/>
  <c r="W64" s="1"/>
  <c r="Q62"/>
  <c r="R62" s="1"/>
  <c r="X62"/>
  <c r="W62" s="1"/>
  <c r="Q60"/>
  <c r="R60" s="1"/>
  <c r="X60"/>
  <c r="W60" s="1"/>
  <c r="Q58"/>
  <c r="R58" s="1"/>
  <c r="X58"/>
  <c r="W58" s="1"/>
  <c r="Q56"/>
  <c r="R56" s="1"/>
  <c r="X56"/>
  <c r="W56" s="1"/>
  <c r="Q54"/>
  <c r="R54" s="1"/>
  <c r="X54"/>
  <c r="W54" s="1"/>
  <c r="Q52"/>
  <c r="R52" s="1"/>
  <c r="X52"/>
  <c r="W52" s="1"/>
  <c r="Q50"/>
  <c r="R50" s="1"/>
  <c r="X50"/>
  <c r="W50" s="1"/>
  <c r="Q48"/>
  <c r="R48" s="1"/>
  <c r="X48"/>
  <c r="W48" s="1"/>
  <c r="Q46"/>
  <c r="R46" s="1"/>
  <c r="X46"/>
  <c r="W46" s="1"/>
  <c r="Q44"/>
  <c r="R44" s="1"/>
  <c r="X44"/>
  <c r="W44" s="1"/>
  <c r="Q42"/>
  <c r="R42" s="1"/>
  <c r="X42"/>
  <c r="W42" s="1"/>
  <c r="Q40"/>
  <c r="R40" s="1"/>
  <c r="X40"/>
  <c r="W40" s="1"/>
  <c r="Q38"/>
  <c r="R38" s="1"/>
  <c r="X38"/>
  <c r="W38" s="1"/>
  <c r="Q36"/>
  <c r="R36" s="1"/>
  <c r="X36"/>
  <c r="W36" s="1"/>
  <c r="Q34"/>
  <c r="R34" s="1"/>
  <c r="X34"/>
  <c r="W34" s="1"/>
  <c r="Q32"/>
  <c r="R32" s="1"/>
  <c r="X32"/>
  <c r="W32" s="1"/>
  <c r="Q30"/>
  <c r="R30" s="1"/>
  <c r="X30"/>
  <c r="W30" s="1"/>
  <c r="Q28"/>
  <c r="R28" s="1"/>
  <c r="X28"/>
  <c r="W28" s="1"/>
  <c r="Q26"/>
  <c r="R26" s="1"/>
  <c r="X26"/>
  <c r="W26" s="1"/>
  <c r="Q24"/>
  <c r="R24" s="1"/>
  <c r="X24"/>
  <c r="W24" s="1"/>
  <c r="Q22"/>
  <c r="R22" s="1"/>
  <c r="X22"/>
  <c r="W22" s="1"/>
  <c r="Q20"/>
  <c r="R20" s="1"/>
  <c r="X20"/>
  <c r="W20" s="1"/>
  <c r="Q18"/>
  <c r="R18" s="1"/>
  <c r="X18"/>
  <c r="W18" s="1"/>
  <c r="Q16"/>
  <c r="R16" s="1"/>
  <c r="X16"/>
  <c r="W16" s="1"/>
  <c r="Q14"/>
  <c r="R14" s="1"/>
  <c r="X14"/>
  <c r="W14" s="1"/>
  <c r="Q12"/>
  <c r="R12" s="1"/>
  <c r="X12"/>
  <c r="W12" s="1"/>
  <c r="Q10"/>
  <c r="R10" s="1"/>
  <c r="X10"/>
  <c r="W10" s="1"/>
  <c r="Q8"/>
  <c r="R8" s="1"/>
  <c r="X8"/>
  <c r="W8" s="1"/>
  <c r="Q6"/>
  <c r="R6" s="1"/>
  <c r="X6"/>
  <c r="W6" s="1"/>
  <c r="Q4"/>
  <c r="R4" s="1"/>
  <c r="X4"/>
  <c r="W4" s="1"/>
  <c r="X475"/>
  <c r="W475" s="1"/>
  <c r="Q473"/>
  <c r="R473" s="1"/>
  <c r="X473"/>
  <c r="W473" s="1"/>
  <c r="Q471"/>
  <c r="R471" s="1"/>
  <c r="X471"/>
  <c r="W471" s="1"/>
  <c r="Q469"/>
  <c r="R469" s="1"/>
  <c r="X469"/>
  <c r="W469" s="1"/>
  <c r="Q467"/>
  <c r="R467" s="1"/>
  <c r="X467"/>
  <c r="W467" s="1"/>
  <c r="Q465"/>
  <c r="R465" s="1"/>
  <c r="X465"/>
  <c r="W465" s="1"/>
  <c r="Q463"/>
  <c r="R463" s="1"/>
  <c r="X463"/>
  <c r="W463" s="1"/>
  <c r="Q461"/>
  <c r="R461" s="1"/>
  <c r="X461"/>
  <c r="W461" s="1"/>
  <c r="Q459"/>
  <c r="R459" s="1"/>
  <c r="X459"/>
  <c r="W459" s="1"/>
  <c r="Q457"/>
  <c r="R457" s="1"/>
  <c r="X457"/>
  <c r="W457" s="1"/>
  <c r="Q455"/>
  <c r="R455" s="1"/>
  <c r="X455"/>
  <c r="W455" s="1"/>
  <c r="Q453"/>
  <c r="R453" s="1"/>
  <c r="X453"/>
  <c r="W453" s="1"/>
  <c r="Q451"/>
  <c r="R451" s="1"/>
  <c r="X451"/>
  <c r="W451" s="1"/>
  <c r="Q449"/>
  <c r="R449" s="1"/>
  <c r="X449"/>
  <c r="W449" s="1"/>
  <c r="Q447"/>
  <c r="R447" s="1"/>
  <c r="X447"/>
  <c r="W447" s="1"/>
  <c r="Q445"/>
  <c r="R445" s="1"/>
  <c r="X445"/>
  <c r="W445" s="1"/>
  <c r="Q443"/>
  <c r="R443" s="1"/>
  <c r="X443"/>
  <c r="W443" s="1"/>
  <c r="Q441"/>
  <c r="R441" s="1"/>
  <c r="X441"/>
  <c r="W441" s="1"/>
  <c r="Q439"/>
  <c r="R439" s="1"/>
  <c r="X439"/>
  <c r="W439" s="1"/>
  <c r="Q437"/>
  <c r="R437" s="1"/>
  <c r="X437"/>
  <c r="W437" s="1"/>
  <c r="Q435"/>
  <c r="R435" s="1"/>
  <c r="X435"/>
  <c r="W435" s="1"/>
  <c r="Q433"/>
  <c r="R433" s="1"/>
  <c r="X433"/>
  <c r="W433" s="1"/>
  <c r="Q431"/>
  <c r="R431" s="1"/>
  <c r="X431"/>
  <c r="W431" s="1"/>
  <c r="Q429"/>
  <c r="R429" s="1"/>
  <c r="X429"/>
  <c r="W429" s="1"/>
  <c r="Q427"/>
  <c r="R427" s="1"/>
  <c r="X427"/>
  <c r="W427" s="1"/>
  <c r="Q425"/>
  <c r="R425" s="1"/>
  <c r="X425"/>
  <c r="W425" s="1"/>
  <c r="Q423"/>
  <c r="R423" s="1"/>
  <c r="X423"/>
  <c r="W423" s="1"/>
  <c r="Q421"/>
  <c r="R421" s="1"/>
  <c r="X421"/>
  <c r="W421" s="1"/>
  <c r="Q419"/>
  <c r="R419" s="1"/>
  <c r="X419"/>
  <c r="W419" s="1"/>
  <c r="Q417"/>
  <c r="R417" s="1"/>
  <c r="X417"/>
  <c r="W417" s="1"/>
  <c r="Q415"/>
  <c r="R415" s="1"/>
  <c r="X415"/>
  <c r="W415" s="1"/>
  <c r="Q413"/>
  <c r="R413" s="1"/>
  <c r="X413"/>
  <c r="W413" s="1"/>
  <c r="Q411"/>
  <c r="R411" s="1"/>
  <c r="X411"/>
  <c r="W411" s="1"/>
  <c r="Q409"/>
  <c r="R409" s="1"/>
  <c r="X409"/>
  <c r="W409" s="1"/>
  <c r="Q407"/>
  <c r="R407" s="1"/>
  <c r="X407"/>
  <c r="W407" s="1"/>
  <c r="Q405"/>
  <c r="R405" s="1"/>
  <c r="X405"/>
  <c r="W405" s="1"/>
  <c r="Q403"/>
  <c r="R403" s="1"/>
  <c r="X403"/>
  <c r="W403" s="1"/>
  <c r="Q401"/>
  <c r="R401" s="1"/>
  <c r="X401"/>
  <c r="W401" s="1"/>
  <c r="Q399"/>
  <c r="R399" s="1"/>
  <c r="X399"/>
  <c r="W399" s="1"/>
  <c r="Q397"/>
  <c r="R397" s="1"/>
  <c r="X397"/>
  <c r="W397" s="1"/>
  <c r="Q395"/>
  <c r="R395" s="1"/>
  <c r="X395"/>
  <c r="W395" s="1"/>
  <c r="Q393"/>
  <c r="R393" s="1"/>
  <c r="X393"/>
  <c r="W393" s="1"/>
  <c r="Q391"/>
  <c r="R391" s="1"/>
  <c r="X391"/>
  <c r="W391" s="1"/>
  <c r="Q389"/>
  <c r="R389" s="1"/>
  <c r="X389"/>
  <c r="W389" s="1"/>
  <c r="Q387"/>
  <c r="R387" s="1"/>
  <c r="X387"/>
  <c r="W387" s="1"/>
  <c r="Q385"/>
  <c r="R385" s="1"/>
  <c r="X385"/>
  <c r="W385" s="1"/>
  <c r="Q383"/>
  <c r="R383" s="1"/>
  <c r="X383"/>
  <c r="W383" s="1"/>
  <c r="Q381"/>
  <c r="R381" s="1"/>
  <c r="X381"/>
  <c r="W381" s="1"/>
  <c r="Q379"/>
  <c r="R379" s="1"/>
  <c r="X379"/>
  <c r="W379" s="1"/>
  <c r="Q377"/>
  <c r="R377" s="1"/>
  <c r="X377"/>
  <c r="W377" s="1"/>
  <c r="Q375"/>
  <c r="R375" s="1"/>
  <c r="X375"/>
  <c r="W375" s="1"/>
  <c r="Q373"/>
  <c r="R373" s="1"/>
  <c r="X373"/>
  <c r="W373" s="1"/>
  <c r="Q371"/>
  <c r="R371" s="1"/>
  <c r="X371"/>
  <c r="W371" s="1"/>
  <c r="Q369"/>
  <c r="R369" s="1"/>
  <c r="X369"/>
  <c r="W369" s="1"/>
  <c r="Q367"/>
  <c r="R367" s="1"/>
  <c r="X367"/>
  <c r="W367" s="1"/>
  <c r="Q365"/>
  <c r="R365" s="1"/>
  <c r="X365"/>
  <c r="W365" s="1"/>
  <c r="Q363"/>
  <c r="R363" s="1"/>
  <c r="X363"/>
  <c r="W363" s="1"/>
  <c r="Q361"/>
  <c r="R361" s="1"/>
  <c r="X361"/>
  <c r="W361" s="1"/>
  <c r="Q359"/>
  <c r="R359" s="1"/>
  <c r="X359"/>
  <c r="W359" s="1"/>
  <c r="Q357"/>
  <c r="R357" s="1"/>
  <c r="X357"/>
  <c r="W357" s="1"/>
  <c r="Q355"/>
  <c r="R355" s="1"/>
  <c r="X355"/>
  <c r="W355" s="1"/>
  <c r="Q353"/>
  <c r="R353" s="1"/>
  <c r="X353"/>
  <c r="W353" s="1"/>
  <c r="Q351"/>
  <c r="R351" s="1"/>
  <c r="X351"/>
  <c r="W351" s="1"/>
  <c r="Q349"/>
  <c r="R349" s="1"/>
  <c r="X349"/>
  <c r="W349" s="1"/>
  <c r="Q347"/>
  <c r="R347" s="1"/>
  <c r="X347"/>
  <c r="W347" s="1"/>
  <c r="Q345"/>
  <c r="R345" s="1"/>
  <c r="X345"/>
  <c r="W345" s="1"/>
  <c r="Q343"/>
  <c r="R343" s="1"/>
  <c r="X343"/>
  <c r="W343" s="1"/>
  <c r="Q341"/>
  <c r="R341" s="1"/>
  <c r="X341"/>
  <c r="W341" s="1"/>
  <c r="Q339"/>
  <c r="R339" s="1"/>
  <c r="X339"/>
  <c r="W339" s="1"/>
  <c r="Q337"/>
  <c r="R337" s="1"/>
  <c r="X337"/>
  <c r="W337" s="1"/>
  <c r="Q335"/>
  <c r="R335" s="1"/>
  <c r="X335"/>
  <c r="W335" s="1"/>
  <c r="Q333"/>
  <c r="R333" s="1"/>
  <c r="X333"/>
  <c r="W333" s="1"/>
  <c r="Q331"/>
  <c r="R331" s="1"/>
  <c r="X331"/>
  <c r="W331" s="1"/>
  <c r="Q329"/>
  <c r="R329" s="1"/>
  <c r="X329"/>
  <c r="W329" s="1"/>
  <c r="Q327"/>
  <c r="R327" s="1"/>
  <c r="X327"/>
  <c r="W327" s="1"/>
  <c r="Q325"/>
  <c r="R325" s="1"/>
  <c r="X325"/>
  <c r="W325" s="1"/>
  <c r="Q323"/>
  <c r="R323" s="1"/>
  <c r="X323"/>
  <c r="W323" s="1"/>
  <c r="Q321"/>
  <c r="R321" s="1"/>
  <c r="X321"/>
  <c r="W321" s="1"/>
  <c r="Q319"/>
  <c r="R319" s="1"/>
  <c r="X319"/>
  <c r="W319" s="1"/>
  <c r="Q317"/>
  <c r="R317" s="1"/>
  <c r="X317"/>
  <c r="W317" s="1"/>
  <c r="Q315"/>
  <c r="R315" s="1"/>
  <c r="X315"/>
  <c r="W315" s="1"/>
  <c r="Q313"/>
  <c r="R313" s="1"/>
  <c r="X313"/>
  <c r="W313" s="1"/>
  <c r="Q311"/>
  <c r="R311" s="1"/>
  <c r="X311"/>
  <c r="W311" s="1"/>
  <c r="Q309"/>
  <c r="R309" s="1"/>
  <c r="X309"/>
  <c r="W309" s="1"/>
  <c r="Q307"/>
  <c r="R307" s="1"/>
  <c r="X307"/>
  <c r="W307" s="1"/>
  <c r="Q305"/>
  <c r="R305" s="1"/>
  <c r="X305"/>
  <c r="W305" s="1"/>
  <c r="Q303"/>
  <c r="R303" s="1"/>
  <c r="X303"/>
  <c r="W303" s="1"/>
  <c r="Q301"/>
  <c r="R301" s="1"/>
  <c r="X301"/>
  <c r="W301" s="1"/>
  <c r="Q299"/>
  <c r="R299" s="1"/>
  <c r="X299"/>
  <c r="W299" s="1"/>
  <c r="Q297"/>
  <c r="R297" s="1"/>
  <c r="X297"/>
  <c r="W297" s="1"/>
  <c r="Q295"/>
  <c r="R295" s="1"/>
  <c r="X295"/>
  <c r="W295" s="1"/>
  <c r="Q293"/>
  <c r="R293" s="1"/>
  <c r="X293"/>
  <c r="W293" s="1"/>
  <c r="Q291"/>
  <c r="R291" s="1"/>
  <c r="X291"/>
  <c r="W291" s="1"/>
  <c r="Q289"/>
  <c r="R289" s="1"/>
  <c r="X289"/>
  <c r="W289" s="1"/>
  <c r="Q287"/>
  <c r="R287" s="1"/>
  <c r="X287"/>
  <c r="W287" s="1"/>
  <c r="Q285"/>
  <c r="R285" s="1"/>
  <c r="X285"/>
  <c r="W285" s="1"/>
  <c r="Q283"/>
  <c r="R283" s="1"/>
  <c r="X283"/>
  <c r="W283" s="1"/>
  <c r="Q281"/>
  <c r="R281" s="1"/>
  <c r="X281"/>
  <c r="W281" s="1"/>
  <c r="Q279"/>
  <c r="R279" s="1"/>
  <c r="X279"/>
  <c r="W279" s="1"/>
  <c r="Q277"/>
  <c r="R277" s="1"/>
  <c r="X277"/>
  <c r="W277" s="1"/>
  <c r="Q275"/>
  <c r="R275" s="1"/>
  <c r="X275"/>
  <c r="W275" s="1"/>
  <c r="Q273"/>
  <c r="R273" s="1"/>
  <c r="X273"/>
  <c r="W273" s="1"/>
  <c r="Q271"/>
  <c r="R271" s="1"/>
  <c r="X271"/>
  <c r="W271" s="1"/>
  <c r="Q269"/>
  <c r="R269" s="1"/>
  <c r="X269"/>
  <c r="W269" s="1"/>
  <c r="Q267"/>
  <c r="R267" s="1"/>
  <c r="X267"/>
  <c r="W267" s="1"/>
  <c r="Q265"/>
  <c r="R265" s="1"/>
  <c r="X265"/>
  <c r="W265" s="1"/>
  <c r="Q263"/>
  <c r="R263" s="1"/>
  <c r="X263"/>
  <c r="W263" s="1"/>
  <c r="Q261"/>
  <c r="R261" s="1"/>
  <c r="X261"/>
  <c r="W261" s="1"/>
  <c r="Q259"/>
  <c r="R259" s="1"/>
  <c r="X259"/>
  <c r="W259" s="1"/>
  <c r="Q257"/>
  <c r="R257" s="1"/>
  <c r="X257"/>
  <c r="W257" s="1"/>
  <c r="Q255"/>
  <c r="R255" s="1"/>
  <c r="X255"/>
  <c r="W255" s="1"/>
  <c r="Q253"/>
  <c r="R253" s="1"/>
  <c r="X253"/>
  <c r="W253" s="1"/>
  <c r="Q251"/>
  <c r="R251" s="1"/>
  <c r="X251"/>
  <c r="W251" s="1"/>
  <c r="Q249"/>
  <c r="R249" s="1"/>
  <c r="X249"/>
  <c r="W249" s="1"/>
  <c r="Q247"/>
  <c r="R247" s="1"/>
  <c r="X247"/>
  <c r="W247" s="1"/>
  <c r="Q245"/>
  <c r="R245" s="1"/>
  <c r="X245"/>
  <c r="W245" s="1"/>
  <c r="Q243"/>
  <c r="R243" s="1"/>
  <c r="X243"/>
  <c r="W243" s="1"/>
  <c r="Q241"/>
  <c r="R241" s="1"/>
  <c r="X241"/>
  <c r="W241" s="1"/>
  <c r="Q239"/>
  <c r="R239" s="1"/>
  <c r="X239"/>
  <c r="W239" s="1"/>
  <c r="Q237"/>
  <c r="R237" s="1"/>
  <c r="X237"/>
  <c r="W237" s="1"/>
  <c r="Q235"/>
  <c r="R235" s="1"/>
  <c r="X235"/>
  <c r="W235" s="1"/>
  <c r="Q233"/>
  <c r="R233" s="1"/>
  <c r="X233"/>
  <c r="W233" s="1"/>
  <c r="Q231"/>
  <c r="R231" s="1"/>
  <c r="X231"/>
  <c r="W231" s="1"/>
  <c r="Q229"/>
  <c r="R229" s="1"/>
  <c r="X229"/>
  <c r="W229" s="1"/>
  <c r="Q227"/>
  <c r="R227" s="1"/>
  <c r="X227"/>
  <c r="W227" s="1"/>
  <c r="Q225"/>
  <c r="R225" s="1"/>
  <c r="X225"/>
  <c r="W225" s="1"/>
  <c r="Q223"/>
  <c r="R223" s="1"/>
  <c r="X223"/>
  <c r="W223" s="1"/>
  <c r="Q221"/>
  <c r="R221" s="1"/>
  <c r="X221"/>
  <c r="W221" s="1"/>
  <c r="Q219"/>
  <c r="R219" s="1"/>
  <c r="X219"/>
  <c r="W219" s="1"/>
  <c r="Q217"/>
  <c r="R217" s="1"/>
  <c r="X217"/>
  <c r="W217" s="1"/>
  <c r="Q215"/>
  <c r="R215" s="1"/>
  <c r="X215"/>
  <c r="W215" s="1"/>
  <c r="Q213"/>
  <c r="R213" s="1"/>
  <c r="X213"/>
  <c r="W213" s="1"/>
  <c r="Q211"/>
  <c r="R211" s="1"/>
  <c r="X211"/>
  <c r="W211" s="1"/>
  <c r="Q209"/>
  <c r="R209" s="1"/>
  <c r="X209"/>
  <c r="W209" s="1"/>
  <c r="Q207"/>
  <c r="R207" s="1"/>
  <c r="X207"/>
  <c r="W207" s="1"/>
  <c r="Q205"/>
  <c r="R205" s="1"/>
  <c r="X205"/>
  <c r="W205" s="1"/>
  <c r="Q203"/>
  <c r="R203" s="1"/>
  <c r="X203"/>
  <c r="W203" s="1"/>
  <c r="Q201"/>
  <c r="R201" s="1"/>
  <c r="X201"/>
  <c r="W201" s="1"/>
  <c r="Q199"/>
  <c r="R199" s="1"/>
  <c r="X199"/>
  <c r="W199" s="1"/>
  <c r="Q197"/>
  <c r="R197" s="1"/>
  <c r="X197"/>
  <c r="W197" s="1"/>
  <c r="Q195"/>
  <c r="R195" s="1"/>
  <c r="X195"/>
  <c r="W195" s="1"/>
  <c r="Q193"/>
  <c r="R193" s="1"/>
  <c r="X193"/>
  <c r="W193" s="1"/>
  <c r="Q191"/>
  <c r="R191" s="1"/>
  <c r="X191"/>
  <c r="W191" s="1"/>
  <c r="Q189"/>
  <c r="R189" s="1"/>
  <c r="X189"/>
  <c r="W189" s="1"/>
  <c r="Q187"/>
  <c r="R187" s="1"/>
  <c r="X187"/>
  <c r="W187" s="1"/>
  <c r="Q185"/>
  <c r="R185" s="1"/>
  <c r="X185"/>
  <c r="W185" s="1"/>
  <c r="Q183"/>
  <c r="R183" s="1"/>
  <c r="X183"/>
  <c r="W183" s="1"/>
  <c r="Q181"/>
  <c r="R181" s="1"/>
  <c r="X181"/>
  <c r="W181" s="1"/>
  <c r="Q179"/>
  <c r="R179" s="1"/>
  <c r="X179"/>
  <c r="W179" s="1"/>
  <c r="Q177"/>
  <c r="R177" s="1"/>
  <c r="X177"/>
  <c r="W177" s="1"/>
  <c r="Q175"/>
  <c r="R175" s="1"/>
  <c r="X175"/>
  <c r="W175" s="1"/>
  <c r="Q173"/>
  <c r="R173" s="1"/>
  <c r="X173"/>
  <c r="W173" s="1"/>
  <c r="Q171"/>
  <c r="R171" s="1"/>
  <c r="X171"/>
  <c r="W171" s="1"/>
  <c r="Q169"/>
  <c r="R169" s="1"/>
  <c r="X169"/>
  <c r="W169" s="1"/>
  <c r="Q167"/>
  <c r="R167" s="1"/>
  <c r="X167"/>
  <c r="W167" s="1"/>
  <c r="Q165"/>
  <c r="R165" s="1"/>
  <c r="X165"/>
  <c r="W165" s="1"/>
  <c r="Q163"/>
  <c r="R163" s="1"/>
  <c r="X163"/>
  <c r="W163" s="1"/>
  <c r="Q161"/>
  <c r="R161" s="1"/>
  <c r="X161"/>
  <c r="W161" s="1"/>
  <c r="Q159"/>
  <c r="R159" s="1"/>
  <c r="X159"/>
  <c r="W159" s="1"/>
  <c r="Q157"/>
  <c r="R157" s="1"/>
  <c r="X157"/>
  <c r="W157" s="1"/>
  <c r="Q155"/>
  <c r="R155" s="1"/>
  <c r="X155"/>
  <c r="W155" s="1"/>
  <c r="Q153"/>
  <c r="R153" s="1"/>
  <c r="X153"/>
  <c r="W153" s="1"/>
  <c r="Q151"/>
  <c r="R151" s="1"/>
  <c r="X151"/>
  <c r="W151" s="1"/>
  <c r="Q149"/>
  <c r="R149" s="1"/>
  <c r="X149"/>
  <c r="W149" s="1"/>
  <c r="Q147"/>
  <c r="R147" s="1"/>
  <c r="X147"/>
  <c r="W147" s="1"/>
  <c r="Q145"/>
  <c r="R145" s="1"/>
  <c r="X145"/>
  <c r="W145" s="1"/>
  <c r="Q143"/>
  <c r="R143" s="1"/>
  <c r="X143"/>
  <c r="W143" s="1"/>
  <c r="Q141"/>
  <c r="R141" s="1"/>
  <c r="X141"/>
  <c r="W141" s="1"/>
  <c r="Q139"/>
  <c r="R139" s="1"/>
  <c r="X139"/>
  <c r="W139" s="1"/>
  <c r="Q137"/>
  <c r="R137" s="1"/>
  <c r="X137"/>
  <c r="W137" s="1"/>
  <c r="Q135"/>
  <c r="R135" s="1"/>
  <c r="X135"/>
  <c r="W135" s="1"/>
  <c r="Q133"/>
  <c r="R133" s="1"/>
  <c r="X133"/>
  <c r="W133" s="1"/>
  <c r="Q131"/>
  <c r="R131" s="1"/>
  <c r="X131"/>
  <c r="W131" s="1"/>
  <c r="Q129"/>
  <c r="R129" s="1"/>
  <c r="X129"/>
  <c r="W129" s="1"/>
  <c r="Q127"/>
  <c r="R127" s="1"/>
  <c r="X127"/>
  <c r="W127" s="1"/>
  <c r="Q125"/>
  <c r="R125" s="1"/>
  <c r="X125"/>
  <c r="W125" s="1"/>
  <c r="Q123"/>
  <c r="R123" s="1"/>
  <c r="X123"/>
  <c r="W123" s="1"/>
  <c r="Q121"/>
  <c r="R121" s="1"/>
  <c r="X121"/>
  <c r="W121" s="1"/>
  <c r="Q119"/>
  <c r="R119" s="1"/>
  <c r="X119"/>
  <c r="W119" s="1"/>
  <c r="Q117"/>
  <c r="R117" s="1"/>
  <c r="X117"/>
  <c r="W117" s="1"/>
  <c r="Q115"/>
  <c r="R115" s="1"/>
  <c r="X115"/>
  <c r="W115" s="1"/>
  <c r="Q113"/>
  <c r="R113" s="1"/>
  <c r="X113"/>
  <c r="W113" s="1"/>
  <c r="Q111"/>
  <c r="R111" s="1"/>
  <c r="X111"/>
  <c r="W111" s="1"/>
  <c r="Q109"/>
  <c r="R109" s="1"/>
  <c r="X109"/>
  <c r="W109" s="1"/>
  <c r="Q107"/>
  <c r="R107" s="1"/>
  <c r="X107"/>
  <c r="W107" s="1"/>
  <c r="Q105"/>
  <c r="R105" s="1"/>
  <c r="X105"/>
  <c r="W105" s="1"/>
  <c r="Q103"/>
  <c r="R103" s="1"/>
  <c r="X103"/>
  <c r="W103" s="1"/>
  <c r="Q101"/>
  <c r="R101" s="1"/>
  <c r="X101"/>
  <c r="W101" s="1"/>
  <c r="Q99"/>
  <c r="R99" s="1"/>
  <c r="X99"/>
  <c r="W99" s="1"/>
  <c r="Q97"/>
  <c r="R97" s="1"/>
  <c r="X97"/>
  <c r="W97" s="1"/>
  <c r="Q95"/>
  <c r="R95" s="1"/>
  <c r="X95"/>
  <c r="W95" s="1"/>
  <c r="Q93"/>
  <c r="R93" s="1"/>
  <c r="X93"/>
  <c r="W93" s="1"/>
  <c r="Q91"/>
  <c r="R91" s="1"/>
  <c r="X91"/>
  <c r="W91" s="1"/>
  <c r="Q89"/>
  <c r="R89" s="1"/>
  <c r="X89"/>
  <c r="W89" s="1"/>
  <c r="Q87"/>
  <c r="R87" s="1"/>
  <c r="X87"/>
  <c r="W87" s="1"/>
  <c r="Q85"/>
  <c r="R85" s="1"/>
  <c r="X85"/>
  <c r="W85" s="1"/>
  <c r="Q83"/>
  <c r="R83" s="1"/>
  <c r="X83"/>
  <c r="W83" s="1"/>
  <c r="Q81"/>
  <c r="R81" s="1"/>
  <c r="X81"/>
  <c r="W81" s="1"/>
  <c r="Q79"/>
  <c r="R79" s="1"/>
  <c r="X79"/>
  <c r="W79" s="1"/>
  <c r="Q77"/>
  <c r="R77" s="1"/>
  <c r="X77"/>
  <c r="W77" s="1"/>
  <c r="Q75"/>
  <c r="R75" s="1"/>
  <c r="X75"/>
  <c r="W75" s="1"/>
  <c r="Q73"/>
  <c r="R73" s="1"/>
  <c r="X73"/>
  <c r="W73" s="1"/>
  <c r="Q71"/>
  <c r="R71" s="1"/>
  <c r="X71"/>
  <c r="W71" s="1"/>
  <c r="Q69"/>
  <c r="R69" s="1"/>
  <c r="X69"/>
  <c r="W69" s="1"/>
  <c r="Q67"/>
  <c r="R67" s="1"/>
  <c r="X67"/>
  <c r="W67" s="1"/>
  <c r="Q65"/>
  <c r="R65" s="1"/>
  <c r="X65"/>
  <c r="W65" s="1"/>
  <c r="Q63"/>
  <c r="R63" s="1"/>
  <c r="X63"/>
  <c r="W63" s="1"/>
  <c r="Q61"/>
  <c r="R61" s="1"/>
  <c r="X61"/>
  <c r="W61" s="1"/>
  <c r="Q59"/>
  <c r="R59" s="1"/>
  <c r="X59"/>
  <c r="W59" s="1"/>
  <c r="Q57"/>
  <c r="R57" s="1"/>
  <c r="X57"/>
  <c r="W57" s="1"/>
  <c r="Q55"/>
  <c r="R55" s="1"/>
  <c r="X55"/>
  <c r="W55" s="1"/>
  <c r="Q53"/>
  <c r="R53" s="1"/>
  <c r="X53"/>
  <c r="W53" s="1"/>
  <c r="Q51"/>
  <c r="R51" s="1"/>
  <c r="X51"/>
  <c r="W51" s="1"/>
  <c r="Q49"/>
  <c r="R49" s="1"/>
  <c r="X49"/>
  <c r="W49" s="1"/>
  <c r="Q47"/>
  <c r="R47" s="1"/>
  <c r="X47"/>
  <c r="W47" s="1"/>
  <c r="Q45"/>
  <c r="R45" s="1"/>
  <c r="X45"/>
  <c r="W45" s="1"/>
  <c r="Q43"/>
  <c r="R43" s="1"/>
  <c r="X43"/>
  <c r="W43" s="1"/>
  <c r="Q41"/>
  <c r="R41" s="1"/>
  <c r="X41"/>
  <c r="W41" s="1"/>
  <c r="Q39"/>
  <c r="R39" s="1"/>
  <c r="X39"/>
  <c r="W39" s="1"/>
  <c r="Q37"/>
  <c r="R37" s="1"/>
  <c r="X37"/>
  <c r="W37" s="1"/>
  <c r="Q35"/>
  <c r="R35" s="1"/>
  <c r="X35"/>
  <c r="W35" s="1"/>
  <c r="Q33"/>
  <c r="R33" s="1"/>
  <c r="X33"/>
  <c r="W33" s="1"/>
  <c r="Q31"/>
  <c r="R31" s="1"/>
  <c r="X31"/>
  <c r="W31" s="1"/>
  <c r="Q29"/>
  <c r="R29" s="1"/>
  <c r="X29"/>
  <c r="W29" s="1"/>
  <c r="Q27"/>
  <c r="R27" s="1"/>
  <c r="X27"/>
  <c r="W27" s="1"/>
  <c r="Q25"/>
  <c r="R25" s="1"/>
  <c r="X25"/>
  <c r="W25" s="1"/>
  <c r="Q23"/>
  <c r="R23" s="1"/>
  <c r="X23"/>
  <c r="W23" s="1"/>
  <c r="Q21"/>
  <c r="R21" s="1"/>
  <c r="X21"/>
  <c r="W21" s="1"/>
  <c r="Q19"/>
  <c r="R19" s="1"/>
  <c r="X19"/>
  <c r="W19" s="1"/>
  <c r="Q17"/>
  <c r="R17" s="1"/>
  <c r="X17"/>
  <c r="W17" s="1"/>
  <c r="Q15"/>
  <c r="R15" s="1"/>
  <c r="X15"/>
  <c r="W15" s="1"/>
  <c r="Q13"/>
  <c r="R13" s="1"/>
  <c r="X13"/>
  <c r="W13" s="1"/>
  <c r="Q11"/>
  <c r="R11" s="1"/>
  <c r="X11"/>
  <c r="W11" s="1"/>
  <c r="Q9"/>
  <c r="R9" s="1"/>
  <c r="X9"/>
  <c r="W9" s="1"/>
  <c r="Q7"/>
  <c r="R7" s="1"/>
  <c r="X7"/>
  <c r="W7" s="1"/>
  <c r="Q5"/>
  <c r="R5" s="1"/>
  <c r="X5"/>
  <c r="W5" s="1"/>
  <c r="P41" l="1"/>
  <c r="P105"/>
  <c r="P169"/>
  <c r="P30"/>
  <c r="P494"/>
  <c r="N504"/>
  <c r="P25"/>
  <c r="P57"/>
  <c r="P89"/>
  <c r="P121"/>
  <c r="P153"/>
  <c r="P185"/>
  <c r="P14"/>
  <c r="P46"/>
  <c r="N378"/>
  <c r="L66"/>
  <c r="P17"/>
  <c r="P33"/>
  <c r="P49"/>
  <c r="P65"/>
  <c r="P81"/>
  <c r="P97"/>
  <c r="P113"/>
  <c r="P129"/>
  <c r="P145"/>
  <c r="P161"/>
  <c r="P177"/>
  <c r="P193"/>
  <c r="P6"/>
  <c r="P22"/>
  <c r="P38"/>
  <c r="P54"/>
  <c r="P70"/>
  <c r="N314"/>
  <c r="N452"/>
  <c r="L215"/>
  <c r="L322"/>
  <c r="P13"/>
  <c r="P21"/>
  <c r="P29"/>
  <c r="P37"/>
  <c r="P45"/>
  <c r="P53"/>
  <c r="P61"/>
  <c r="P69"/>
  <c r="P77"/>
  <c r="P85"/>
  <c r="P93"/>
  <c r="P101"/>
  <c r="P109"/>
  <c r="P117"/>
  <c r="P125"/>
  <c r="P133"/>
  <c r="P141"/>
  <c r="P149"/>
  <c r="P157"/>
  <c r="P165"/>
  <c r="P173"/>
  <c r="P181"/>
  <c r="P189"/>
  <c r="P197"/>
  <c r="P205"/>
  <c r="P10"/>
  <c r="P18"/>
  <c r="P26"/>
  <c r="P42"/>
  <c r="P50"/>
  <c r="P58"/>
  <c r="P66"/>
  <c r="P78"/>
  <c r="N346"/>
  <c r="N412"/>
  <c r="P478"/>
  <c r="L95"/>
  <c r="L247"/>
  <c r="L450"/>
  <c r="N63"/>
  <c r="L63"/>
  <c r="N127"/>
  <c r="L127"/>
  <c r="N191"/>
  <c r="L191"/>
  <c r="N34"/>
  <c r="L34"/>
  <c r="L72"/>
  <c r="P72"/>
  <c r="L76"/>
  <c r="P76"/>
  <c r="L80"/>
  <c r="P80"/>
  <c r="L84"/>
  <c r="P84"/>
  <c r="N98"/>
  <c r="L98"/>
  <c r="P98"/>
  <c r="N114"/>
  <c r="P114"/>
  <c r="N130"/>
  <c r="P130"/>
  <c r="N146"/>
  <c r="P146"/>
  <c r="N162"/>
  <c r="L162"/>
  <c r="P162"/>
  <c r="N178"/>
  <c r="P178"/>
  <c r="N194"/>
  <c r="P194"/>
  <c r="N210"/>
  <c r="P210"/>
  <c r="N226"/>
  <c r="L226"/>
  <c r="P226"/>
  <c r="N242"/>
  <c r="P242"/>
  <c r="N258"/>
  <c r="P258"/>
  <c r="N274"/>
  <c r="P274"/>
  <c r="N290"/>
  <c r="L290"/>
  <c r="P290"/>
  <c r="L306"/>
  <c r="N306"/>
  <c r="L338"/>
  <c r="N338"/>
  <c r="L354"/>
  <c r="N354"/>
  <c r="L370"/>
  <c r="N370"/>
  <c r="L402"/>
  <c r="N402"/>
  <c r="N418"/>
  <c r="L418"/>
  <c r="L428"/>
  <c r="N428"/>
  <c r="L444"/>
  <c r="N444"/>
  <c r="L460"/>
  <c r="N460"/>
  <c r="L474"/>
  <c r="P474"/>
  <c r="L490"/>
  <c r="P490"/>
  <c r="M506"/>
  <c r="L506"/>
  <c r="M512"/>
  <c r="N512"/>
  <c r="M223"/>
  <c r="L223"/>
  <c r="M239"/>
  <c r="L239"/>
  <c r="M255"/>
  <c r="L255"/>
  <c r="M271"/>
  <c r="L271"/>
  <c r="M281"/>
  <c r="O281"/>
  <c r="M289"/>
  <c r="O289"/>
  <c r="M297"/>
  <c r="O297"/>
  <c r="M301"/>
  <c r="L301"/>
  <c r="M305"/>
  <c r="L305"/>
  <c r="M309"/>
  <c r="L309"/>
  <c r="M313"/>
  <c r="L313"/>
  <c r="M317"/>
  <c r="L317"/>
  <c r="M321"/>
  <c r="L321"/>
  <c r="M325"/>
  <c r="L325"/>
  <c r="M329"/>
  <c r="L329"/>
  <c r="M333"/>
  <c r="L333"/>
  <c r="M337"/>
  <c r="L337"/>
  <c r="M341"/>
  <c r="L341"/>
  <c r="M345"/>
  <c r="L345"/>
  <c r="M349"/>
  <c r="L349"/>
  <c r="M353"/>
  <c r="L353"/>
  <c r="M357"/>
  <c r="L357"/>
  <c r="M361"/>
  <c r="L361"/>
  <c r="M365"/>
  <c r="O365"/>
  <c r="M367"/>
  <c r="O367"/>
  <c r="M369"/>
  <c r="O369"/>
  <c r="M371"/>
  <c r="O371"/>
  <c r="M373"/>
  <c r="O373"/>
  <c r="M375"/>
  <c r="O375"/>
  <c r="M377"/>
  <c r="O377"/>
  <c r="M379"/>
  <c r="O379"/>
  <c r="M381"/>
  <c r="O381"/>
  <c r="M383"/>
  <c r="O383"/>
  <c r="M385"/>
  <c r="O385"/>
  <c r="M387"/>
  <c r="O387"/>
  <c r="M389"/>
  <c r="O389"/>
  <c r="M391"/>
  <c r="O391"/>
  <c r="M393"/>
  <c r="O393"/>
  <c r="M395"/>
  <c r="O395"/>
  <c r="M397"/>
  <c r="O397"/>
  <c r="M399"/>
  <c r="O399"/>
  <c r="M401"/>
  <c r="O401"/>
  <c r="M403"/>
  <c r="O403"/>
  <c r="M516"/>
  <c r="N516"/>
  <c r="M518"/>
  <c r="N518"/>
  <c r="M520"/>
  <c r="N520"/>
  <c r="M522"/>
  <c r="L522"/>
  <c r="N522"/>
  <c r="M524"/>
  <c r="N524"/>
  <c r="M526"/>
  <c r="N526"/>
  <c r="M528"/>
  <c r="N528"/>
  <c r="M530"/>
  <c r="N530"/>
  <c r="M532"/>
  <c r="N532"/>
  <c r="M534"/>
  <c r="N534"/>
  <c r="M536"/>
  <c r="N536"/>
  <c r="M538"/>
  <c r="L538"/>
  <c r="N538"/>
  <c r="M540"/>
  <c r="N540"/>
  <c r="M542"/>
  <c r="N542"/>
  <c r="M544"/>
  <c r="N544"/>
  <c r="M546"/>
  <c r="N546"/>
  <c r="M548"/>
  <c r="N548"/>
  <c r="M550"/>
  <c r="N550"/>
  <c r="M552"/>
  <c r="N552"/>
  <c r="M554"/>
  <c r="L554"/>
  <c r="N554"/>
  <c r="M556"/>
  <c r="N556"/>
  <c r="M558"/>
  <c r="N558"/>
  <c r="M560"/>
  <c r="N560"/>
  <c r="M562"/>
  <c r="N562"/>
  <c r="M564"/>
  <c r="N564"/>
  <c r="M566"/>
  <c r="N566"/>
  <c r="M568"/>
  <c r="N568"/>
  <c r="M570"/>
  <c r="L570"/>
  <c r="N570"/>
  <c r="M572"/>
  <c r="N572"/>
  <c r="M574"/>
  <c r="N574"/>
  <c r="M576"/>
  <c r="N576"/>
  <c r="M578"/>
  <c r="N578"/>
  <c r="M405"/>
  <c r="O405"/>
  <c r="M407"/>
  <c r="O407"/>
  <c r="M409"/>
  <c r="O409"/>
  <c r="M411"/>
  <c r="O411"/>
  <c r="M413"/>
  <c r="O413"/>
  <c r="M415"/>
  <c r="O415"/>
  <c r="M417"/>
  <c r="O417"/>
  <c r="M419"/>
  <c r="O419"/>
  <c r="M421"/>
  <c r="O421"/>
  <c r="M423"/>
  <c r="O423"/>
  <c r="M425"/>
  <c r="O425"/>
  <c r="M427"/>
  <c r="O427"/>
  <c r="M429"/>
  <c r="O429"/>
  <c r="M431"/>
  <c r="O431"/>
  <c r="M433"/>
  <c r="O433"/>
  <c r="M435"/>
  <c r="O435"/>
  <c r="M437"/>
  <c r="O437"/>
  <c r="M439"/>
  <c r="O439"/>
  <c r="M441"/>
  <c r="O441"/>
  <c r="M443"/>
  <c r="O443"/>
  <c r="M445"/>
  <c r="O445"/>
  <c r="M447"/>
  <c r="O447"/>
  <c r="M449"/>
  <c r="O449"/>
  <c r="M451"/>
  <c r="O451"/>
  <c r="M453"/>
  <c r="O453"/>
  <c r="M455"/>
  <c r="O455"/>
  <c r="M457"/>
  <c r="O457"/>
  <c r="M459"/>
  <c r="O459"/>
  <c r="M461"/>
  <c r="O461"/>
  <c r="M463"/>
  <c r="O463"/>
  <c r="M465"/>
  <c r="O465"/>
  <c r="M467"/>
  <c r="O467"/>
  <c r="M469"/>
  <c r="O469"/>
  <c r="M471"/>
  <c r="O471"/>
  <c r="M473"/>
  <c r="O473"/>
  <c r="M475"/>
  <c r="O475"/>
  <c r="M477"/>
  <c r="O477"/>
  <c r="M479"/>
  <c r="O479"/>
  <c r="M481"/>
  <c r="O481"/>
  <c r="M483"/>
  <c r="O483"/>
  <c r="M485"/>
  <c r="O485"/>
  <c r="M487"/>
  <c r="O487"/>
  <c r="M489"/>
  <c r="O489"/>
  <c r="M491"/>
  <c r="O491"/>
  <c r="M493"/>
  <c r="O493"/>
  <c r="M495"/>
  <c r="O495"/>
  <c r="M497"/>
  <c r="O497"/>
  <c r="M499"/>
  <c r="O499"/>
  <c r="M501"/>
  <c r="O501"/>
  <c r="M503"/>
  <c r="O503"/>
  <c r="M505"/>
  <c r="O505"/>
  <c r="M507"/>
  <c r="O507"/>
  <c r="M509"/>
  <c r="O509"/>
  <c r="M511"/>
  <c r="O511"/>
  <c r="M513"/>
  <c r="O513"/>
  <c r="M515"/>
  <c r="O515"/>
  <c r="M517"/>
  <c r="O517"/>
  <c r="N517"/>
  <c r="M519"/>
  <c r="O519"/>
  <c r="N519"/>
  <c r="M521"/>
  <c r="O521"/>
  <c r="N521"/>
  <c r="M523"/>
  <c r="O523"/>
  <c r="N523"/>
  <c r="M525"/>
  <c r="O525"/>
  <c r="N525"/>
  <c r="M527"/>
  <c r="O527"/>
  <c r="N527"/>
  <c r="M529"/>
  <c r="O529"/>
  <c r="N529"/>
  <c r="M531"/>
  <c r="O531"/>
  <c r="N531"/>
  <c r="M533"/>
  <c r="O533"/>
  <c r="N533"/>
  <c r="M535"/>
  <c r="O535"/>
  <c r="N535"/>
  <c r="M537"/>
  <c r="O537"/>
  <c r="N537"/>
  <c r="M539"/>
  <c r="O539"/>
  <c r="N539"/>
  <c r="M541"/>
  <c r="O541"/>
  <c r="N541"/>
  <c r="M543"/>
  <c r="O543"/>
  <c r="N543"/>
  <c r="M545"/>
  <c r="O545"/>
  <c r="N545"/>
  <c r="M547"/>
  <c r="O547"/>
  <c r="N547"/>
  <c r="M549"/>
  <c r="O549"/>
  <c r="N549"/>
  <c r="M551"/>
  <c r="O551"/>
  <c r="N551"/>
  <c r="M553"/>
  <c r="O553"/>
  <c r="N553"/>
  <c r="M555"/>
  <c r="O555"/>
  <c r="N555"/>
  <c r="M557"/>
  <c r="O557"/>
  <c r="N557"/>
  <c r="M559"/>
  <c r="O559"/>
  <c r="N559"/>
  <c r="M561"/>
  <c r="O561"/>
  <c r="N561"/>
  <c r="M563"/>
  <c r="O563"/>
  <c r="N563"/>
  <c r="M565"/>
  <c r="O565"/>
  <c r="N565"/>
  <c r="M567"/>
  <c r="O567"/>
  <c r="N567"/>
  <c r="M569"/>
  <c r="O569"/>
  <c r="N569"/>
  <c r="M571"/>
  <c r="O571"/>
  <c r="N571"/>
  <c r="M573"/>
  <c r="O573"/>
  <c r="N573"/>
  <c r="M575"/>
  <c r="O575"/>
  <c r="N575"/>
  <c r="M577"/>
  <c r="O577"/>
  <c r="N577"/>
  <c r="O5"/>
  <c r="P7"/>
  <c r="P11"/>
  <c r="P15"/>
  <c r="P19"/>
  <c r="P23"/>
  <c r="P27"/>
  <c r="P31"/>
  <c r="P35"/>
  <c r="P39"/>
  <c r="P43"/>
  <c r="P47"/>
  <c r="P51"/>
  <c r="P55"/>
  <c r="P59"/>
  <c r="P63"/>
  <c r="P67"/>
  <c r="P71"/>
  <c r="P75"/>
  <c r="P79"/>
  <c r="P83"/>
  <c r="P87"/>
  <c r="P91"/>
  <c r="P95"/>
  <c r="P99"/>
  <c r="P103"/>
  <c r="P107"/>
  <c r="P111"/>
  <c r="P115"/>
  <c r="P119"/>
  <c r="P123"/>
  <c r="P127"/>
  <c r="P131"/>
  <c r="P135"/>
  <c r="P139"/>
  <c r="P143"/>
  <c r="P147"/>
  <c r="P151"/>
  <c r="P155"/>
  <c r="P159"/>
  <c r="P163"/>
  <c r="P167"/>
  <c r="P171"/>
  <c r="P175"/>
  <c r="P179"/>
  <c r="P183"/>
  <c r="P187"/>
  <c r="P191"/>
  <c r="P195"/>
  <c r="P199"/>
  <c r="P203"/>
  <c r="P207"/>
  <c r="N209"/>
  <c r="N213"/>
  <c r="N215"/>
  <c r="N217"/>
  <c r="N221"/>
  <c r="N223"/>
  <c r="N225"/>
  <c r="N229"/>
  <c r="N231"/>
  <c r="N233"/>
  <c r="N237"/>
  <c r="N239"/>
  <c r="N241"/>
  <c r="N243"/>
  <c r="N245"/>
  <c r="N247"/>
  <c r="N249"/>
  <c r="N251"/>
  <c r="N253"/>
  <c r="N255"/>
  <c r="N257"/>
  <c r="N259"/>
  <c r="N261"/>
  <c r="N263"/>
  <c r="N265"/>
  <c r="N267"/>
  <c r="N269"/>
  <c r="N271"/>
  <c r="N273"/>
  <c r="N275"/>
  <c r="N277"/>
  <c r="N279"/>
  <c r="N281"/>
  <c r="N283"/>
  <c r="N285"/>
  <c r="N287"/>
  <c r="N289"/>
  <c r="N291"/>
  <c r="N293"/>
  <c r="N295"/>
  <c r="N297"/>
  <c r="N299"/>
  <c r="N301"/>
  <c r="N303"/>
  <c r="N305"/>
  <c r="N307"/>
  <c r="N309"/>
  <c r="N311"/>
  <c r="N313"/>
  <c r="N315"/>
  <c r="N317"/>
  <c r="N319"/>
  <c r="N321"/>
  <c r="N323"/>
  <c r="N325"/>
  <c r="N327"/>
  <c r="N329"/>
  <c r="N331"/>
  <c r="N333"/>
  <c r="N335"/>
  <c r="N337"/>
  <c r="N339"/>
  <c r="N341"/>
  <c r="N343"/>
  <c r="N345"/>
  <c r="N347"/>
  <c r="N349"/>
  <c r="N351"/>
  <c r="N353"/>
  <c r="N355"/>
  <c r="N357"/>
  <c r="N359"/>
  <c r="N361"/>
  <c r="N363"/>
  <c r="N365"/>
  <c r="N367"/>
  <c r="N369"/>
  <c r="N371"/>
  <c r="N373"/>
  <c r="N375"/>
  <c r="N377"/>
  <c r="N379"/>
  <c r="N381"/>
  <c r="N383"/>
  <c r="N385"/>
  <c r="N387"/>
  <c r="N389"/>
  <c r="N391"/>
  <c r="N393"/>
  <c r="N395"/>
  <c r="N397"/>
  <c r="N399"/>
  <c r="N401"/>
  <c r="N403"/>
  <c r="N405"/>
  <c r="N407"/>
  <c r="N409"/>
  <c r="N411"/>
  <c r="N413"/>
  <c r="N415"/>
  <c r="N417"/>
  <c r="N419"/>
  <c r="N421"/>
  <c r="N423"/>
  <c r="N425"/>
  <c r="N427"/>
  <c r="N429"/>
  <c r="N431"/>
  <c r="N433"/>
  <c r="N435"/>
  <c r="N437"/>
  <c r="N439"/>
  <c r="N441"/>
  <c r="N443"/>
  <c r="N445"/>
  <c r="N447"/>
  <c r="N449"/>
  <c r="N451"/>
  <c r="N453"/>
  <c r="N455"/>
  <c r="N457"/>
  <c r="N459"/>
  <c r="N461"/>
  <c r="N463"/>
  <c r="N465"/>
  <c r="N467"/>
  <c r="N469"/>
  <c r="N471"/>
  <c r="N473"/>
  <c r="N475"/>
  <c r="N477"/>
  <c r="N479"/>
  <c r="N481"/>
  <c r="N483"/>
  <c r="N485"/>
  <c r="N487"/>
  <c r="N489"/>
  <c r="N491"/>
  <c r="N493"/>
  <c r="N495"/>
  <c r="N497"/>
  <c r="N499"/>
  <c r="N501"/>
  <c r="N503"/>
  <c r="N505"/>
  <c r="N507"/>
  <c r="N509"/>
  <c r="N511"/>
  <c r="N513"/>
  <c r="N515"/>
  <c r="P8"/>
  <c r="P12"/>
  <c r="P16"/>
  <c r="P20"/>
  <c r="P24"/>
  <c r="P28"/>
  <c r="P32"/>
  <c r="P36"/>
  <c r="P40"/>
  <c r="P44"/>
  <c r="P48"/>
  <c r="P52"/>
  <c r="P56"/>
  <c r="P60"/>
  <c r="P64"/>
  <c r="P68"/>
  <c r="P74"/>
  <c r="P82"/>
  <c r="N330"/>
  <c r="N362"/>
  <c r="N394"/>
  <c r="N436"/>
  <c r="P486"/>
  <c r="P517"/>
  <c r="P521"/>
  <c r="P525"/>
  <c r="P529"/>
  <c r="P533"/>
  <c r="P537"/>
  <c r="P541"/>
  <c r="P545"/>
  <c r="P549"/>
  <c r="P553"/>
  <c r="P557"/>
  <c r="P561"/>
  <c r="P565"/>
  <c r="P569"/>
  <c r="P573"/>
  <c r="P577"/>
  <c r="P568"/>
  <c r="P576"/>
  <c r="P516"/>
  <c r="P520"/>
  <c r="P524"/>
  <c r="P528"/>
  <c r="P532"/>
  <c r="P536"/>
  <c r="P540"/>
  <c r="P544"/>
  <c r="P548"/>
  <c r="P552"/>
  <c r="P556"/>
  <c r="P560"/>
  <c r="P566"/>
  <c r="P574"/>
  <c r="L31"/>
  <c r="L159"/>
  <c r="L231"/>
  <c r="L263"/>
  <c r="O285"/>
  <c r="L299"/>
  <c r="L307"/>
  <c r="L315"/>
  <c r="L323"/>
  <c r="L331"/>
  <c r="L339"/>
  <c r="L347"/>
  <c r="L355"/>
  <c r="L363"/>
  <c r="L367"/>
  <c r="L371"/>
  <c r="L375"/>
  <c r="L379"/>
  <c r="L383"/>
  <c r="L387"/>
  <c r="L391"/>
  <c r="L395"/>
  <c r="L399"/>
  <c r="L403"/>
  <c r="L407"/>
  <c r="L411"/>
  <c r="L415"/>
  <c r="L419"/>
  <c r="L423"/>
  <c r="L427"/>
  <c r="L431"/>
  <c r="L435"/>
  <c r="L439"/>
  <c r="L443"/>
  <c r="L447"/>
  <c r="L451"/>
  <c r="L455"/>
  <c r="L459"/>
  <c r="L463"/>
  <c r="L467"/>
  <c r="L471"/>
  <c r="L475"/>
  <c r="L479"/>
  <c r="L483"/>
  <c r="L487"/>
  <c r="L491"/>
  <c r="L495"/>
  <c r="L499"/>
  <c r="L503"/>
  <c r="L507"/>
  <c r="L511"/>
  <c r="L515"/>
  <c r="L130"/>
  <c r="L258"/>
  <c r="L386"/>
  <c r="L482"/>
  <c r="L514"/>
  <c r="L519"/>
  <c r="L523"/>
  <c r="L527"/>
  <c r="L531"/>
  <c r="L535"/>
  <c r="L539"/>
  <c r="L543"/>
  <c r="L547"/>
  <c r="L551"/>
  <c r="L555"/>
  <c r="L559"/>
  <c r="L563"/>
  <c r="L567"/>
  <c r="L571"/>
  <c r="L575"/>
  <c r="L530"/>
  <c r="L562"/>
  <c r="L86"/>
  <c r="N86"/>
  <c r="L88"/>
  <c r="N88"/>
  <c r="L90"/>
  <c r="N90"/>
  <c r="L92"/>
  <c r="N92"/>
  <c r="L94"/>
  <c r="N94"/>
  <c r="L96"/>
  <c r="N96"/>
  <c r="L100"/>
  <c r="N100"/>
  <c r="L102"/>
  <c r="N102"/>
  <c r="L104"/>
  <c r="N104"/>
  <c r="L106"/>
  <c r="N106"/>
  <c r="L108"/>
  <c r="N108"/>
  <c r="L110"/>
  <c r="N110"/>
  <c r="L112"/>
  <c r="N112"/>
  <c r="L116"/>
  <c r="N116"/>
  <c r="L118"/>
  <c r="N118"/>
  <c r="L120"/>
  <c r="N120"/>
  <c r="L122"/>
  <c r="N122"/>
  <c r="L124"/>
  <c r="N124"/>
  <c r="L126"/>
  <c r="N126"/>
  <c r="L128"/>
  <c r="N128"/>
  <c r="L132"/>
  <c r="N132"/>
  <c r="L134"/>
  <c r="N134"/>
  <c r="L136"/>
  <c r="N136"/>
  <c r="L138"/>
  <c r="N138"/>
  <c r="L140"/>
  <c r="N140"/>
  <c r="L142"/>
  <c r="N142"/>
  <c r="L144"/>
  <c r="N144"/>
  <c r="L148"/>
  <c r="N148"/>
  <c r="L150"/>
  <c r="N150"/>
  <c r="L152"/>
  <c r="N152"/>
  <c r="L154"/>
  <c r="N154"/>
  <c r="L156"/>
  <c r="N156"/>
  <c r="L158"/>
  <c r="N158"/>
  <c r="L160"/>
  <c r="N160"/>
  <c r="L164"/>
  <c r="N164"/>
  <c r="L166"/>
  <c r="N166"/>
  <c r="L168"/>
  <c r="N168"/>
  <c r="L170"/>
  <c r="N170"/>
  <c r="L172"/>
  <c r="N172"/>
  <c r="L174"/>
  <c r="N174"/>
  <c r="L176"/>
  <c r="N176"/>
  <c r="L180"/>
  <c r="N180"/>
  <c r="L182"/>
  <c r="N182"/>
  <c r="L184"/>
  <c r="N184"/>
  <c r="L186"/>
  <c r="N186"/>
  <c r="L188"/>
  <c r="N188"/>
  <c r="L190"/>
  <c r="N190"/>
  <c r="L192"/>
  <c r="N192"/>
  <c r="L196"/>
  <c r="N196"/>
  <c r="L198"/>
  <c r="N198"/>
  <c r="L200"/>
  <c r="N200"/>
  <c r="L202"/>
  <c r="N202"/>
  <c r="L204"/>
  <c r="N204"/>
  <c r="L206"/>
  <c r="N206"/>
  <c r="L208"/>
  <c r="N208"/>
  <c r="L212"/>
  <c r="N212"/>
  <c r="L214"/>
  <c r="N214"/>
  <c r="L216"/>
  <c r="N216"/>
  <c r="L218"/>
  <c r="N218"/>
  <c r="L220"/>
  <c r="N220"/>
  <c r="L222"/>
  <c r="N222"/>
  <c r="L224"/>
  <c r="N224"/>
  <c r="L228"/>
  <c r="N228"/>
  <c r="L230"/>
  <c r="N230"/>
  <c r="L232"/>
  <c r="N232"/>
  <c r="L234"/>
  <c r="N234"/>
  <c r="L236"/>
  <c r="N236"/>
  <c r="L238"/>
  <c r="N238"/>
  <c r="L240"/>
  <c r="N240"/>
  <c r="L244"/>
  <c r="N244"/>
  <c r="L246"/>
  <c r="N246"/>
  <c r="L248"/>
  <c r="N248"/>
  <c r="L250"/>
  <c r="N250"/>
  <c r="L252"/>
  <c r="N252"/>
  <c r="L254"/>
  <c r="N254"/>
  <c r="L256"/>
  <c r="N256"/>
  <c r="L260"/>
  <c r="N260"/>
  <c r="L262"/>
  <c r="N262"/>
  <c r="L264"/>
  <c r="N264"/>
  <c r="L266"/>
  <c r="N266"/>
  <c r="L268"/>
  <c r="N268"/>
  <c r="L270"/>
  <c r="N270"/>
  <c r="L272"/>
  <c r="N272"/>
  <c r="L276"/>
  <c r="N276"/>
  <c r="L278"/>
  <c r="N278"/>
  <c r="L280"/>
  <c r="N280"/>
  <c r="L282"/>
  <c r="N282"/>
  <c r="L284"/>
  <c r="N284"/>
  <c r="L286"/>
  <c r="N286"/>
  <c r="L288"/>
  <c r="N288"/>
  <c r="L292"/>
  <c r="N292"/>
  <c r="L294"/>
  <c r="N294"/>
  <c r="L296"/>
  <c r="N296"/>
  <c r="L298"/>
  <c r="N298"/>
  <c r="L300"/>
  <c r="N300"/>
  <c r="L302"/>
  <c r="N302"/>
  <c r="L304"/>
  <c r="N304"/>
  <c r="L308"/>
  <c r="N308"/>
  <c r="L312"/>
  <c r="N312"/>
  <c r="L316"/>
  <c r="N316"/>
  <c r="L320"/>
  <c r="N320"/>
  <c r="L324"/>
  <c r="N324"/>
  <c r="L328"/>
  <c r="N328"/>
  <c r="L332"/>
  <c r="N332"/>
  <c r="L336"/>
  <c r="N336"/>
  <c r="L340"/>
  <c r="N340"/>
  <c r="L344"/>
  <c r="N344"/>
  <c r="L348"/>
  <c r="N348"/>
  <c r="L352"/>
  <c r="N352"/>
  <c r="L356"/>
  <c r="N356"/>
  <c r="L360"/>
  <c r="N360"/>
  <c r="L364"/>
  <c r="N364"/>
  <c r="L368"/>
  <c r="N368"/>
  <c r="L372"/>
  <c r="N372"/>
  <c r="L376"/>
  <c r="N376"/>
  <c r="L380"/>
  <c r="N380"/>
  <c r="L384"/>
  <c r="N384"/>
  <c r="L388"/>
  <c r="N388"/>
  <c r="L392"/>
  <c r="N392"/>
  <c r="L396"/>
  <c r="N396"/>
  <c r="L400"/>
  <c r="N400"/>
  <c r="L404"/>
  <c r="N404"/>
  <c r="L408"/>
  <c r="N408"/>
  <c r="N410"/>
  <c r="L410"/>
  <c r="L416"/>
  <c r="N416"/>
  <c r="L424"/>
  <c r="N424"/>
  <c r="N426"/>
  <c r="L426"/>
  <c r="L432"/>
  <c r="N432"/>
  <c r="L440"/>
  <c r="N440"/>
  <c r="N442"/>
  <c r="L442"/>
  <c r="L448"/>
  <c r="N448"/>
  <c r="N454"/>
  <c r="L454"/>
  <c r="L456"/>
  <c r="N456"/>
  <c r="N462"/>
  <c r="L462"/>
  <c r="M508"/>
  <c r="N508"/>
  <c r="M510"/>
  <c r="L510"/>
  <c r="M211"/>
  <c r="L211"/>
  <c r="M219"/>
  <c r="L219"/>
  <c r="M227"/>
  <c r="L227"/>
  <c r="M235"/>
  <c r="L235"/>
  <c r="N7"/>
  <c r="N9"/>
  <c r="N11"/>
  <c r="N13"/>
  <c r="N15"/>
  <c r="N17"/>
  <c r="N19"/>
  <c r="N21"/>
  <c r="N23"/>
  <c r="N25"/>
  <c r="N27"/>
  <c r="N29"/>
  <c r="N33"/>
  <c r="N35"/>
  <c r="N37"/>
  <c r="N39"/>
  <c r="N41"/>
  <c r="N43"/>
  <c r="N45"/>
  <c r="N47"/>
  <c r="N49"/>
  <c r="N51"/>
  <c r="N53"/>
  <c r="N55"/>
  <c r="N57"/>
  <c r="N59"/>
  <c r="N61"/>
  <c r="N65"/>
  <c r="N67"/>
  <c r="N69"/>
  <c r="N71"/>
  <c r="N73"/>
  <c r="N75"/>
  <c r="N77"/>
  <c r="N79"/>
  <c r="N81"/>
  <c r="N83"/>
  <c r="N85"/>
  <c r="N87"/>
  <c r="N89"/>
  <c r="N91"/>
  <c r="N93"/>
  <c r="N97"/>
  <c r="N99"/>
  <c r="N101"/>
  <c r="N103"/>
  <c r="N105"/>
  <c r="N107"/>
  <c r="N109"/>
  <c r="N111"/>
  <c r="N113"/>
  <c r="N115"/>
  <c r="N117"/>
  <c r="N119"/>
  <c r="N121"/>
  <c r="N123"/>
  <c r="N125"/>
  <c r="N129"/>
  <c r="N131"/>
  <c r="N133"/>
  <c r="N135"/>
  <c r="N137"/>
  <c r="N139"/>
  <c r="N141"/>
  <c r="N143"/>
  <c r="N145"/>
  <c r="N147"/>
  <c r="N149"/>
  <c r="N151"/>
  <c r="N153"/>
  <c r="N155"/>
  <c r="N157"/>
  <c r="N161"/>
  <c r="N163"/>
  <c r="N165"/>
  <c r="N167"/>
  <c r="N169"/>
  <c r="N171"/>
  <c r="N173"/>
  <c r="N175"/>
  <c r="N177"/>
  <c r="N179"/>
  <c r="N181"/>
  <c r="N183"/>
  <c r="N185"/>
  <c r="N187"/>
  <c r="N189"/>
  <c r="N193"/>
  <c r="N195"/>
  <c r="N197"/>
  <c r="N199"/>
  <c r="N201"/>
  <c r="N203"/>
  <c r="N205"/>
  <c r="N207"/>
  <c r="N6"/>
  <c r="N8"/>
  <c r="N10"/>
  <c r="N12"/>
  <c r="N14"/>
  <c r="N16"/>
  <c r="N18"/>
  <c r="N20"/>
  <c r="N22"/>
  <c r="N24"/>
  <c r="N26"/>
  <c r="N28"/>
  <c r="N30"/>
  <c r="N32"/>
  <c r="N36"/>
  <c r="N38"/>
  <c r="N40"/>
  <c r="N42"/>
  <c r="N44"/>
  <c r="N46"/>
  <c r="N48"/>
  <c r="N50"/>
  <c r="N52"/>
  <c r="N54"/>
  <c r="N56"/>
  <c r="N58"/>
  <c r="N60"/>
  <c r="N62"/>
  <c r="N64"/>
  <c r="N68"/>
  <c r="N70"/>
  <c r="N72"/>
  <c r="N74"/>
  <c r="N76"/>
  <c r="N78"/>
  <c r="N80"/>
  <c r="N82"/>
  <c r="N84"/>
  <c r="P88"/>
  <c r="P92"/>
  <c r="P96"/>
  <c r="P100"/>
  <c r="P104"/>
  <c r="P108"/>
  <c r="P112"/>
  <c r="P116"/>
  <c r="P120"/>
  <c r="P124"/>
  <c r="P128"/>
  <c r="P132"/>
  <c r="P136"/>
  <c r="P140"/>
  <c r="P144"/>
  <c r="P148"/>
  <c r="P152"/>
  <c r="P156"/>
  <c r="P160"/>
  <c r="P164"/>
  <c r="P168"/>
  <c r="P172"/>
  <c r="P176"/>
  <c r="P180"/>
  <c r="P184"/>
  <c r="P188"/>
  <c r="P192"/>
  <c r="P196"/>
  <c r="P200"/>
  <c r="P204"/>
  <c r="P208"/>
  <c r="P212"/>
  <c r="P216"/>
  <c r="P220"/>
  <c r="P224"/>
  <c r="P228"/>
  <c r="P232"/>
  <c r="P236"/>
  <c r="P240"/>
  <c r="P244"/>
  <c r="P248"/>
  <c r="P252"/>
  <c r="P256"/>
  <c r="P260"/>
  <c r="P264"/>
  <c r="P268"/>
  <c r="P272"/>
  <c r="P276"/>
  <c r="P280"/>
  <c r="P284"/>
  <c r="P288"/>
  <c r="P292"/>
  <c r="P296"/>
  <c r="P300"/>
  <c r="P304"/>
  <c r="N310"/>
  <c r="N318"/>
  <c r="N326"/>
  <c r="N334"/>
  <c r="N342"/>
  <c r="N350"/>
  <c r="N358"/>
  <c r="N366"/>
  <c r="N374"/>
  <c r="N382"/>
  <c r="N390"/>
  <c r="N398"/>
  <c r="N406"/>
  <c r="N420"/>
  <c r="L114"/>
  <c r="L146"/>
  <c r="L178"/>
  <c r="L210"/>
  <c r="L242"/>
  <c r="L274"/>
  <c r="L434"/>
  <c r="L458"/>
  <c r="L243"/>
  <c r="L251"/>
  <c r="L259"/>
  <c r="L267"/>
  <c r="O275"/>
  <c r="O279"/>
  <c r="O283"/>
  <c r="O287"/>
  <c r="O291"/>
  <c r="O295"/>
  <c r="O299"/>
  <c r="O301"/>
  <c r="O303"/>
  <c r="O305"/>
  <c r="O307"/>
  <c r="O309"/>
  <c r="O311"/>
  <c r="O313"/>
  <c r="O315"/>
  <c r="O317"/>
  <c r="O319"/>
  <c r="O321"/>
  <c r="O323"/>
  <c r="O325"/>
  <c r="O327"/>
  <c r="O329"/>
  <c r="O331"/>
  <c r="O333"/>
  <c r="O335"/>
  <c r="O337"/>
  <c r="O339"/>
  <c r="O341"/>
  <c r="O343"/>
  <c r="O345"/>
  <c r="O347"/>
  <c r="O349"/>
  <c r="O351"/>
  <c r="O353"/>
  <c r="O355"/>
  <c r="O357"/>
  <c r="O359"/>
  <c r="O361"/>
  <c r="O363"/>
  <c r="L518"/>
  <c r="L526"/>
  <c r="L534"/>
  <c r="L542"/>
  <c r="L550"/>
  <c r="L558"/>
  <c r="L566"/>
  <c r="L574"/>
  <c r="M464"/>
  <c r="L464"/>
  <c r="M466"/>
  <c r="N466"/>
  <c r="M468"/>
  <c r="L468"/>
  <c r="M470"/>
  <c r="N470"/>
  <c r="M472"/>
  <c r="L472"/>
  <c r="N472"/>
  <c r="M474"/>
  <c r="N474"/>
  <c r="M476"/>
  <c r="L476"/>
  <c r="N476"/>
  <c r="M478"/>
  <c r="N478"/>
  <c r="M480"/>
  <c r="L480"/>
  <c r="N480"/>
  <c r="M482"/>
  <c r="N482"/>
  <c r="M484"/>
  <c r="L484"/>
  <c r="N484"/>
  <c r="M486"/>
  <c r="N486"/>
  <c r="M488"/>
  <c r="L488"/>
  <c r="N488"/>
  <c r="M490"/>
  <c r="N490"/>
  <c r="M492"/>
  <c r="L492"/>
  <c r="N492"/>
  <c r="M494"/>
  <c r="N494"/>
  <c r="M496"/>
  <c r="L496"/>
  <c r="N496"/>
  <c r="M498"/>
  <c r="N498"/>
  <c r="M500"/>
  <c r="L500"/>
  <c r="M502"/>
  <c r="N502"/>
  <c r="L414"/>
  <c r="L422"/>
  <c r="L430"/>
  <c r="L438"/>
  <c r="L446"/>
  <c r="N506"/>
  <c r="N510"/>
  <c r="N514"/>
  <c r="L209"/>
  <c r="L213"/>
  <c r="L217"/>
  <c r="L221"/>
  <c r="L225"/>
  <c r="L229"/>
  <c r="L233"/>
  <c r="L237"/>
  <c r="L241"/>
  <c r="L245"/>
  <c r="L249"/>
  <c r="L253"/>
  <c r="L257"/>
  <c r="L261"/>
  <c r="L265"/>
  <c r="L269"/>
  <c r="L273"/>
  <c r="L275"/>
  <c r="L277"/>
  <c r="L279"/>
  <c r="L281"/>
  <c r="L283"/>
  <c r="L285"/>
  <c r="L287"/>
  <c r="L289"/>
  <c r="L291"/>
  <c r="L293"/>
  <c r="L295"/>
  <c r="L297"/>
  <c r="L504"/>
  <c r="L508"/>
  <c r="L512"/>
  <c r="L516"/>
  <c r="L520"/>
  <c r="L524"/>
  <c r="L528"/>
  <c r="L532"/>
  <c r="L536"/>
  <c r="L540"/>
  <c r="L544"/>
  <c r="L548"/>
  <c r="L552"/>
  <c r="L556"/>
  <c r="L560"/>
  <c r="L564"/>
  <c r="L568"/>
  <c r="L572"/>
  <c r="L576"/>
  <c r="M7"/>
  <c r="O7"/>
  <c r="M9"/>
  <c r="O9"/>
  <c r="M11"/>
  <c r="O11"/>
  <c r="M13"/>
  <c r="O13"/>
  <c r="M15"/>
  <c r="O15"/>
  <c r="M17"/>
  <c r="O17"/>
  <c r="M19"/>
  <c r="O19"/>
  <c r="M21"/>
  <c r="O21"/>
  <c r="M23"/>
  <c r="O23"/>
  <c r="M25"/>
  <c r="O25"/>
  <c r="M27"/>
  <c r="O27"/>
  <c r="M29"/>
  <c r="O29"/>
  <c r="M31"/>
  <c r="O31"/>
  <c r="M33"/>
  <c r="O33"/>
  <c r="M35"/>
  <c r="O35"/>
  <c r="M37"/>
  <c r="O37"/>
  <c r="M39"/>
  <c r="O39"/>
  <c r="M41"/>
  <c r="O41"/>
  <c r="M43"/>
  <c r="O43"/>
  <c r="M45"/>
  <c r="O45"/>
  <c r="M47"/>
  <c r="O47"/>
  <c r="M49"/>
  <c r="O49"/>
  <c r="M51"/>
  <c r="O51"/>
  <c r="M53"/>
  <c r="O53"/>
  <c r="M55"/>
  <c r="O55"/>
  <c r="M57"/>
  <c r="O57"/>
  <c r="M59"/>
  <c r="O59"/>
  <c r="M61"/>
  <c r="O61"/>
  <c r="M63"/>
  <c r="O63"/>
  <c r="M65"/>
  <c r="O65"/>
  <c r="M67"/>
  <c r="O67"/>
  <c r="M69"/>
  <c r="O69"/>
  <c r="M71"/>
  <c r="O71"/>
  <c r="M73"/>
  <c r="O73"/>
  <c r="M75"/>
  <c r="O75"/>
  <c r="M77"/>
  <c r="O77"/>
  <c r="M79"/>
  <c r="O79"/>
  <c r="M81"/>
  <c r="O81"/>
  <c r="M83"/>
  <c r="O83"/>
  <c r="M85"/>
  <c r="O85"/>
  <c r="M87"/>
  <c r="O87"/>
  <c r="M89"/>
  <c r="O89"/>
  <c r="M91"/>
  <c r="O91"/>
  <c r="M93"/>
  <c r="O93"/>
  <c r="M95"/>
  <c r="O95"/>
  <c r="M97"/>
  <c r="O97"/>
  <c r="M99"/>
  <c r="O99"/>
  <c r="M101"/>
  <c r="O101"/>
  <c r="M103"/>
  <c r="O103"/>
  <c r="M105"/>
  <c r="O105"/>
  <c r="M107"/>
  <c r="O107"/>
  <c r="M109"/>
  <c r="O109"/>
  <c r="M111"/>
  <c r="O111"/>
  <c r="M113"/>
  <c r="O113"/>
  <c r="M115"/>
  <c r="O115"/>
  <c r="M117"/>
  <c r="O117"/>
  <c r="M119"/>
  <c r="O119"/>
  <c r="M121"/>
  <c r="O121"/>
  <c r="M123"/>
  <c r="O123"/>
  <c r="M125"/>
  <c r="O125"/>
  <c r="M127"/>
  <c r="O127"/>
  <c r="M129"/>
  <c r="O129"/>
  <c r="M131"/>
  <c r="O131"/>
  <c r="M133"/>
  <c r="O133"/>
  <c r="M135"/>
  <c r="O135"/>
  <c r="M137"/>
  <c r="O137"/>
  <c r="M139"/>
  <c r="O139"/>
  <c r="M141"/>
  <c r="O141"/>
  <c r="M143"/>
  <c r="O143"/>
  <c r="M145"/>
  <c r="O145"/>
  <c r="M147"/>
  <c r="O147"/>
  <c r="M149"/>
  <c r="O149"/>
  <c r="M151"/>
  <c r="O151"/>
  <c r="M153"/>
  <c r="O153"/>
  <c r="M155"/>
  <c r="O155"/>
  <c r="M157"/>
  <c r="O157"/>
  <c r="M159"/>
  <c r="O159"/>
  <c r="M161"/>
  <c r="O161"/>
  <c r="M163"/>
  <c r="O163"/>
  <c r="M165"/>
  <c r="O165"/>
  <c r="M167"/>
  <c r="O167"/>
  <c r="M169"/>
  <c r="O169"/>
  <c r="M171"/>
  <c r="O171"/>
  <c r="M173"/>
  <c r="O173"/>
  <c r="M175"/>
  <c r="O175"/>
  <c r="M177"/>
  <c r="O177"/>
  <c r="M179"/>
  <c r="O179"/>
  <c r="M181"/>
  <c r="O181"/>
  <c r="M183"/>
  <c r="O183"/>
  <c r="M185"/>
  <c r="O185"/>
  <c r="M187"/>
  <c r="O187"/>
  <c r="M189"/>
  <c r="O189"/>
  <c r="M191"/>
  <c r="O191"/>
  <c r="M193"/>
  <c r="O193"/>
  <c r="M195"/>
  <c r="O195"/>
  <c r="M197"/>
  <c r="O197"/>
  <c r="M199"/>
  <c r="O199"/>
  <c r="M201"/>
  <c r="O201"/>
  <c r="M203"/>
  <c r="O203"/>
  <c r="M205"/>
  <c r="O205"/>
  <c r="M207"/>
  <c r="O207"/>
  <c r="M6"/>
  <c r="O6"/>
  <c r="M8"/>
  <c r="O8"/>
  <c r="M10"/>
  <c r="O10"/>
  <c r="M12"/>
  <c r="O12"/>
  <c r="M14"/>
  <c r="O14"/>
  <c r="M16"/>
  <c r="O16"/>
  <c r="M18"/>
  <c r="O18"/>
  <c r="M20"/>
  <c r="O20"/>
  <c r="M22"/>
  <c r="O22"/>
  <c r="M24"/>
  <c r="O24"/>
  <c r="M26"/>
  <c r="O26"/>
  <c r="M28"/>
  <c r="O28"/>
  <c r="M30"/>
  <c r="O30"/>
  <c r="M32"/>
  <c r="O32"/>
  <c r="M34"/>
  <c r="O34"/>
  <c r="M36"/>
  <c r="O36"/>
  <c r="M38"/>
  <c r="O38"/>
  <c r="M40"/>
  <c r="O40"/>
  <c r="M42"/>
  <c r="O42"/>
  <c r="M44"/>
  <c r="O44"/>
  <c r="M46"/>
  <c r="O46"/>
  <c r="M48"/>
  <c r="O48"/>
  <c r="M50"/>
  <c r="O50"/>
  <c r="M52"/>
  <c r="O52"/>
  <c r="M54"/>
  <c r="O54"/>
  <c r="M56"/>
  <c r="O56"/>
  <c r="M58"/>
  <c r="O58"/>
  <c r="M60"/>
  <c r="O60"/>
  <c r="M62"/>
  <c r="O62"/>
  <c r="M64"/>
  <c r="O64"/>
  <c r="M66"/>
  <c r="O66"/>
  <c r="M68"/>
  <c r="O68"/>
  <c r="M70"/>
  <c r="O70"/>
  <c r="M72"/>
  <c r="O72"/>
  <c r="M74"/>
  <c r="O74"/>
  <c r="M76"/>
  <c r="O76"/>
  <c r="M78"/>
  <c r="O78"/>
  <c r="M80"/>
  <c r="O80"/>
  <c r="M82"/>
  <c r="O82"/>
  <c r="M84"/>
  <c r="O84"/>
  <c r="M86"/>
  <c r="O86"/>
  <c r="M88"/>
  <c r="O88"/>
  <c r="M90"/>
  <c r="O90"/>
  <c r="M92"/>
  <c r="O92"/>
  <c r="M94"/>
  <c r="O94"/>
  <c r="M96"/>
  <c r="O96"/>
  <c r="M98"/>
  <c r="O98"/>
  <c r="M100"/>
  <c r="O100"/>
  <c r="M102"/>
  <c r="O102"/>
  <c r="M104"/>
  <c r="O104"/>
  <c r="M106"/>
  <c r="O106"/>
  <c r="M108"/>
  <c r="O108"/>
  <c r="M110"/>
  <c r="O110"/>
  <c r="M112"/>
  <c r="O112"/>
  <c r="M114"/>
  <c r="O114"/>
  <c r="M116"/>
  <c r="O116"/>
  <c r="M118"/>
  <c r="O118"/>
  <c r="M120"/>
  <c r="O120"/>
  <c r="M122"/>
  <c r="O122"/>
  <c r="M124"/>
  <c r="O124"/>
  <c r="M126"/>
  <c r="O126"/>
  <c r="M128"/>
  <c r="O128"/>
  <c r="M130"/>
  <c r="O130"/>
  <c r="M132"/>
  <c r="O132"/>
  <c r="M134"/>
  <c r="O134"/>
  <c r="M136"/>
  <c r="O136"/>
  <c r="M138"/>
  <c r="O138"/>
  <c r="M140"/>
  <c r="O140"/>
  <c r="M142"/>
  <c r="O142"/>
  <c r="M144"/>
  <c r="O144"/>
  <c r="M146"/>
  <c r="O146"/>
  <c r="M148"/>
  <c r="O148"/>
  <c r="M150"/>
  <c r="O150"/>
  <c r="M152"/>
  <c r="O152"/>
  <c r="M154"/>
  <c r="O154"/>
  <c r="M156"/>
  <c r="O156"/>
  <c r="M158"/>
  <c r="O158"/>
  <c r="M160"/>
  <c r="O160"/>
  <c r="M162"/>
  <c r="O162"/>
  <c r="M164"/>
  <c r="O164"/>
  <c r="M166"/>
  <c r="O166"/>
  <c r="M168"/>
  <c r="O168"/>
  <c r="M170"/>
  <c r="O170"/>
  <c r="M172"/>
  <c r="O172"/>
  <c r="M174"/>
  <c r="O174"/>
  <c r="M176"/>
  <c r="O176"/>
  <c r="M178"/>
  <c r="O178"/>
  <c r="M180"/>
  <c r="O180"/>
  <c r="M182"/>
  <c r="O182"/>
  <c r="M184"/>
  <c r="O184"/>
  <c r="M186"/>
  <c r="O186"/>
  <c r="M188"/>
  <c r="O188"/>
  <c r="M190"/>
  <c r="O190"/>
  <c r="M192"/>
  <c r="O192"/>
  <c r="M194"/>
  <c r="O194"/>
  <c r="M196"/>
  <c r="O196"/>
  <c r="M198"/>
  <c r="O198"/>
  <c r="M200"/>
  <c r="O200"/>
  <c r="M202"/>
  <c r="O202"/>
  <c r="M204"/>
  <c r="O204"/>
  <c r="M206"/>
  <c r="O206"/>
  <c r="M208"/>
  <c r="O208"/>
  <c r="M210"/>
  <c r="O210"/>
  <c r="M212"/>
  <c r="O212"/>
  <c r="M214"/>
  <c r="O214"/>
  <c r="M216"/>
  <c r="O216"/>
  <c r="M218"/>
  <c r="O218"/>
  <c r="M220"/>
  <c r="O220"/>
  <c r="M222"/>
  <c r="O222"/>
  <c r="M224"/>
  <c r="O224"/>
  <c r="M226"/>
  <c r="O226"/>
  <c r="M228"/>
  <c r="O228"/>
  <c r="M230"/>
  <c r="O230"/>
  <c r="M232"/>
  <c r="O232"/>
  <c r="M234"/>
  <c r="O234"/>
  <c r="M236"/>
  <c r="O236"/>
  <c r="M238"/>
  <c r="O238"/>
  <c r="M240"/>
  <c r="O240"/>
  <c r="M242"/>
  <c r="O242"/>
  <c r="M244"/>
  <c r="O244"/>
  <c r="M246"/>
  <c r="O246"/>
  <c r="M248"/>
  <c r="O248"/>
  <c r="M250"/>
  <c r="O250"/>
  <c r="M252"/>
  <c r="O252"/>
  <c r="M254"/>
  <c r="O254"/>
  <c r="M256"/>
  <c r="O256"/>
  <c r="M258"/>
  <c r="O258"/>
  <c r="M260"/>
  <c r="O260"/>
  <c r="M262"/>
  <c r="O262"/>
  <c r="M264"/>
  <c r="O264"/>
  <c r="M266"/>
  <c r="O266"/>
  <c r="M268"/>
  <c r="O268"/>
  <c r="M270"/>
  <c r="O270"/>
  <c r="M272"/>
  <c r="O272"/>
  <c r="M274"/>
  <c r="O274"/>
  <c r="M276"/>
  <c r="O276"/>
  <c r="M278"/>
  <c r="O278"/>
  <c r="M280"/>
  <c r="O280"/>
  <c r="M282"/>
  <c r="O282"/>
  <c r="M284"/>
  <c r="O284"/>
  <c r="M286"/>
  <c r="O286"/>
  <c r="M288"/>
  <c r="O288"/>
  <c r="M290"/>
  <c r="O290"/>
  <c r="M292"/>
  <c r="O292"/>
  <c r="M294"/>
  <c r="O294"/>
  <c r="M296"/>
  <c r="O296"/>
  <c r="M298"/>
  <c r="O298"/>
  <c r="M300"/>
  <c r="O300"/>
  <c r="M302"/>
  <c r="O302"/>
  <c r="M304"/>
  <c r="O304"/>
  <c r="M306"/>
  <c r="O306"/>
  <c r="P306"/>
  <c r="M308"/>
  <c r="O308"/>
  <c r="P308"/>
  <c r="M310"/>
  <c r="O310"/>
  <c r="P310"/>
  <c r="M312"/>
  <c r="O312"/>
  <c r="P312"/>
  <c r="M314"/>
  <c r="O314"/>
  <c r="P314"/>
  <c r="M316"/>
  <c r="O316"/>
  <c r="P316"/>
  <c r="M318"/>
  <c r="O318"/>
  <c r="P318"/>
  <c r="M320"/>
  <c r="O320"/>
  <c r="P320"/>
  <c r="M322"/>
  <c r="O322"/>
  <c r="P322"/>
  <c r="M324"/>
  <c r="O324"/>
  <c r="P324"/>
  <c r="M326"/>
  <c r="O326"/>
  <c r="P326"/>
  <c r="M328"/>
  <c r="O328"/>
  <c r="P328"/>
  <c r="M330"/>
  <c r="O330"/>
  <c r="P330"/>
  <c r="M332"/>
  <c r="O332"/>
  <c r="P332"/>
  <c r="M334"/>
  <c r="O334"/>
  <c r="P334"/>
  <c r="M336"/>
  <c r="O336"/>
  <c r="P336"/>
  <c r="M338"/>
  <c r="O338"/>
  <c r="P338"/>
  <c r="M340"/>
  <c r="O340"/>
  <c r="P340"/>
  <c r="M342"/>
  <c r="O342"/>
  <c r="P342"/>
  <c r="M344"/>
  <c r="O344"/>
  <c r="P344"/>
  <c r="M346"/>
  <c r="O346"/>
  <c r="P346"/>
  <c r="M348"/>
  <c r="O348"/>
  <c r="P348"/>
  <c r="M350"/>
  <c r="O350"/>
  <c r="P350"/>
  <c r="M352"/>
  <c r="O352"/>
  <c r="P352"/>
  <c r="M354"/>
  <c r="O354"/>
  <c r="P354"/>
  <c r="M356"/>
  <c r="O356"/>
  <c r="P356"/>
  <c r="M358"/>
  <c r="O358"/>
  <c r="P358"/>
  <c r="M360"/>
  <c r="O360"/>
  <c r="P360"/>
  <c r="M362"/>
  <c r="O362"/>
  <c r="P362"/>
  <c r="M364"/>
  <c r="O364"/>
  <c r="P364"/>
  <c r="M366"/>
  <c r="O366"/>
  <c r="P366"/>
  <c r="M368"/>
  <c r="O368"/>
  <c r="P368"/>
  <c r="M370"/>
  <c r="O370"/>
  <c r="P370"/>
  <c r="M372"/>
  <c r="O372"/>
  <c r="P372"/>
  <c r="M374"/>
  <c r="O374"/>
  <c r="P374"/>
  <c r="M376"/>
  <c r="O376"/>
  <c r="P376"/>
  <c r="M378"/>
  <c r="O378"/>
  <c r="P378"/>
  <c r="M380"/>
  <c r="O380"/>
  <c r="P380"/>
  <c r="M382"/>
  <c r="O382"/>
  <c r="P382"/>
  <c r="M384"/>
  <c r="O384"/>
  <c r="P384"/>
  <c r="M386"/>
  <c r="O386"/>
  <c r="P386"/>
  <c r="M388"/>
  <c r="O388"/>
  <c r="P388"/>
  <c r="M390"/>
  <c r="O390"/>
  <c r="P390"/>
  <c r="M392"/>
  <c r="O392"/>
  <c r="P392"/>
  <c r="M394"/>
  <c r="O394"/>
  <c r="P394"/>
  <c r="M396"/>
  <c r="O396"/>
  <c r="P396"/>
  <c r="M398"/>
  <c r="O398"/>
  <c r="P398"/>
  <c r="M400"/>
  <c r="O400"/>
  <c r="P400"/>
  <c r="M402"/>
  <c r="O402"/>
  <c r="P402"/>
  <c r="M404"/>
  <c r="O404"/>
  <c r="P404"/>
  <c r="M406"/>
  <c r="O406"/>
  <c r="P406"/>
  <c r="M408"/>
  <c r="O408"/>
  <c r="P408"/>
  <c r="M410"/>
  <c r="O410"/>
  <c r="P410"/>
  <c r="M412"/>
  <c r="O412"/>
  <c r="P412"/>
  <c r="M414"/>
  <c r="O414"/>
  <c r="P414"/>
  <c r="M416"/>
  <c r="O416"/>
  <c r="P416"/>
  <c r="M418"/>
  <c r="O418"/>
  <c r="P418"/>
  <c r="M420"/>
  <c r="O420"/>
  <c r="P420"/>
  <c r="M422"/>
  <c r="O422"/>
  <c r="P422"/>
  <c r="M424"/>
  <c r="O424"/>
  <c r="P424"/>
  <c r="M426"/>
  <c r="O426"/>
  <c r="P426"/>
  <c r="M428"/>
  <c r="O428"/>
  <c r="P428"/>
  <c r="M430"/>
  <c r="O430"/>
  <c r="P430"/>
  <c r="M432"/>
  <c r="O432"/>
  <c r="P432"/>
  <c r="M434"/>
  <c r="O434"/>
  <c r="P434"/>
  <c r="M436"/>
  <c r="O436"/>
  <c r="P436"/>
  <c r="M438"/>
  <c r="O438"/>
  <c r="P438"/>
  <c r="M440"/>
  <c r="O440"/>
  <c r="P440"/>
  <c r="M442"/>
  <c r="O442"/>
  <c r="P442"/>
  <c r="M444"/>
  <c r="O444"/>
  <c r="P444"/>
  <c r="M446"/>
  <c r="O446"/>
  <c r="P446"/>
  <c r="M448"/>
  <c r="O448"/>
  <c r="P448"/>
  <c r="M450"/>
  <c r="O450"/>
  <c r="P450"/>
  <c r="M452"/>
  <c r="O452"/>
  <c r="P452"/>
  <c r="M454"/>
  <c r="O454"/>
  <c r="P454"/>
  <c r="M456"/>
  <c r="O456"/>
  <c r="P456"/>
  <c r="M458"/>
  <c r="O458"/>
  <c r="P458"/>
  <c r="M460"/>
  <c r="O460"/>
  <c r="P460"/>
  <c r="M462"/>
  <c r="O462"/>
  <c r="P462"/>
  <c r="P464"/>
  <c r="P466"/>
  <c r="P468"/>
  <c r="P470"/>
  <c r="P500"/>
  <c r="P502"/>
  <c r="P504"/>
  <c r="P506"/>
  <c r="P508"/>
  <c r="P510"/>
  <c r="P512"/>
  <c r="P514"/>
  <c r="O209"/>
  <c r="O211"/>
  <c r="O213"/>
  <c r="O215"/>
  <c r="O217"/>
  <c r="O219"/>
  <c r="O221"/>
  <c r="O223"/>
  <c r="O225"/>
  <c r="O227"/>
  <c r="O229"/>
  <c r="O231"/>
  <c r="O233"/>
  <c r="O235"/>
  <c r="O237"/>
  <c r="O239"/>
  <c r="O241"/>
  <c r="O243"/>
  <c r="O245"/>
  <c r="O247"/>
  <c r="O249"/>
  <c r="O251"/>
  <c r="O253"/>
  <c r="O255"/>
  <c r="O257"/>
  <c r="O259"/>
  <c r="O261"/>
  <c r="O263"/>
  <c r="O265"/>
  <c r="O267"/>
  <c r="O269"/>
  <c r="O271"/>
  <c r="O273"/>
  <c r="O464"/>
  <c r="O466"/>
  <c r="O468"/>
  <c r="O470"/>
  <c r="O472"/>
  <c r="O474"/>
  <c r="O476"/>
  <c r="O478"/>
  <c r="O480"/>
  <c r="O482"/>
  <c r="O484"/>
  <c r="O486"/>
  <c r="O488"/>
  <c r="O490"/>
  <c r="O492"/>
  <c r="O494"/>
  <c r="O496"/>
  <c r="O498"/>
  <c r="O500"/>
  <c r="O502"/>
  <c r="O504"/>
  <c r="O506"/>
  <c r="O508"/>
  <c r="O510"/>
  <c r="O512"/>
  <c r="O514"/>
  <c r="O516"/>
  <c r="O518"/>
  <c r="O520"/>
  <c r="O522"/>
  <c r="O524"/>
  <c r="O526"/>
  <c r="O528"/>
  <c r="O530"/>
  <c r="O532"/>
  <c r="O534"/>
  <c r="O536"/>
  <c r="O538"/>
  <c r="O540"/>
  <c r="O542"/>
  <c r="O544"/>
  <c r="O546"/>
  <c r="O548"/>
  <c r="O550"/>
  <c r="O552"/>
  <c r="O554"/>
  <c r="O556"/>
  <c r="O558"/>
  <c r="O560"/>
  <c r="O562"/>
  <c r="O564"/>
  <c r="O566"/>
  <c r="O568"/>
  <c r="O570"/>
  <c r="O572"/>
  <c r="O574"/>
  <c r="O576"/>
  <c r="O578"/>
  <c r="N5"/>
  <c r="L5"/>
  <c r="P5"/>
</calcChain>
</file>

<file path=xl/sharedStrings.xml><?xml version="1.0" encoding="utf-8"?>
<sst xmlns="http://schemas.openxmlformats.org/spreadsheetml/2006/main" count="6399" uniqueCount="953">
  <si>
    <t>Empresa :</t>
  </si>
  <si>
    <t>Página :</t>
  </si>
  <si>
    <t>LIBRO MAYOR</t>
  </si>
  <si>
    <t xml:space="preserve">Filtro : </t>
  </si>
  <si>
    <t>proyecto '0' hasta '0'</t>
  </si>
  <si>
    <t>Subcuenta</t>
  </si>
  <si>
    <t>COMPRAS MATERIAS PRIMAS</t>
  </si>
  <si>
    <t>Saldo:</t>
  </si>
  <si>
    <t>Saldo</t>
  </si>
  <si>
    <t>Asiento</t>
  </si>
  <si>
    <t>Fecha</t>
  </si>
  <si>
    <t>Descripción</t>
  </si>
  <si>
    <t>Debe</t>
  </si>
  <si>
    <t>Haber</t>
  </si>
  <si>
    <t>TOTAL SUBCUENTA :</t>
  </si>
  <si>
    <t>COMPRA DE OTROS APROVISIONAMIENTOS</t>
  </si>
  <si>
    <t>FACT.210262443 SIEMENS MAQUINARIA, S.A.</t>
  </si>
  <si>
    <t>DESCUENTOS SOBRE COMPRAS POR PRONTO PAGO</t>
  </si>
  <si>
    <t>TRABAJOS REALIZADOS POR OTRAS EMPRESAS</t>
  </si>
  <si>
    <t xml:space="preserve">TRABAJOS REALIZ. POR OTRAS EMPRESA NAVE </t>
  </si>
  <si>
    <t xml:space="preserve">DEVOLUCION DE COMPRAS Y OPERACIONES </t>
  </si>
  <si>
    <t>REPARACION Y CONSERVACION</t>
  </si>
  <si>
    <t>FACT.20800204 OPEIN</t>
  </si>
  <si>
    <t>GASTOS TRANSPORTES</t>
  </si>
  <si>
    <t>SERVICIOS BANCARIOS Y SIMILARES</t>
  </si>
  <si>
    <t>ENDESA DISTRIBUCION ELECTRICA, S.L.</t>
  </si>
  <si>
    <t xml:space="preserve">FACT.U0806N00000240 UNELCO </t>
  </si>
  <si>
    <t xml:space="preserve">FACT.U6808N00010710 UNELCO </t>
  </si>
  <si>
    <t>OTROS GASTOS DE EXPLOTACION</t>
  </si>
  <si>
    <t>FACT.A/200 IMPORT &amp; SERVICE MTCO, S.L.</t>
  </si>
  <si>
    <t xml:space="preserve">RECIBO CONSEJO INSUL. DE AGUAS (BARRANCO </t>
  </si>
  <si>
    <t>SUELDO IMELDO PEREZ DICIEMBRE</t>
  </si>
  <si>
    <t>OTROS GASTOS PERSONAL</t>
  </si>
  <si>
    <t>PAGO HORAS EXTRAS IMELDO PEREZ AGOSTO</t>
  </si>
  <si>
    <t>INTERESES DESCUENTOS EFECTOS</t>
  </si>
  <si>
    <t>AMORTIZACION INMOVILIZADO MATERIAL</t>
  </si>
  <si>
    <t xml:space="preserve">AMORTIZACIÓN HORMIGONERA  TORGAR 300H C/MOTOR </t>
  </si>
  <si>
    <t>AMORTIZACIÓN CAMION SCANIA TF-2825-AH</t>
  </si>
  <si>
    <t>AMORTIZACIÓN DEPOSITO COMBUST. G-643 941 L.</t>
  </si>
  <si>
    <t>AMORTIZACIÓN CILINDRO FRONTAL DE CAMPANA</t>
  </si>
  <si>
    <t>AMORTIZACIÓN INSTAL. PREF. UNIVERSAL-</t>
  </si>
  <si>
    <t>AMORTIZACIÓN INSTALACION COMETIDA AGUA MINA</t>
  </si>
  <si>
    <t xml:space="preserve">AMORTIZACIÓN EJECUCION DE SEPARADORES PARA </t>
  </si>
  <si>
    <t xml:space="preserve">AMORTIZACIÓN COLOCACION DE MUROS PARA MOLINO </t>
  </si>
  <si>
    <t>AMORTIZACIÓN MOTOR</t>
  </si>
  <si>
    <t>VENTA ARENA 2%</t>
  </si>
  <si>
    <t>FACT.FA8/18 SALVADOR</t>
  </si>
  <si>
    <t>FACT.FA8/19 ROTURACIONES AMAGAR</t>
  </si>
  <si>
    <t>FACT.FA8/26 JOSE ARTURO HDEZ.</t>
  </si>
  <si>
    <t>FACT.FA8/32 TANSCOPI</t>
  </si>
  <si>
    <t>FACT.FA8/43 SALVADOR</t>
  </si>
  <si>
    <t>FACT.FA8/53 NOEL RDG. FCO.</t>
  </si>
  <si>
    <t>FACT.FA8/61 HOFECON TRANSP. Y CONST.</t>
  </si>
  <si>
    <t>FACT.FA8/88 FEDERICO GARCIA</t>
  </si>
  <si>
    <t>FACT.FA8/93 HOFECON TRANSP. Y CONSTR.</t>
  </si>
  <si>
    <t xml:space="preserve">FACT.FA8/95 LUIS A. PEREZ </t>
  </si>
  <si>
    <t>FACT.FA8/104 FCO. JOSE HDEZ. PEREZ</t>
  </si>
  <si>
    <t>FACT.FA8/107 FERNANDO HDEZ. CPCON.</t>
  </si>
  <si>
    <t>FACT.FA8/124 CANDIDO BARROSO</t>
  </si>
  <si>
    <t>FACT.FA8/134 ROTURACIONES AMAGAR, S.L.</t>
  </si>
  <si>
    <t>FACT.FA8/158 HOFECON TRANSP. Y CONST.</t>
  </si>
  <si>
    <t>FACT.FA8/199 TRANSPORTE PERDOMO</t>
  </si>
  <si>
    <t>FACT.FA8/226 FRANSICO J. HDEZ. PEREZ</t>
  </si>
  <si>
    <t>FACT.FA8/260 CARMELO GARCIA</t>
  </si>
  <si>
    <t>VENTA ARENA 5%</t>
  </si>
  <si>
    <t xml:space="preserve">DEVOLUCIONES DE VENTAS Y OPERACIONES </t>
  </si>
  <si>
    <t>INGRESOS EXCEPCIONALES</t>
  </si>
  <si>
    <t>DEVOL. AVAL DISA</t>
  </si>
  <si>
    <t>DEVOL.RECIBO SEGURO VITALICIO</t>
  </si>
  <si>
    <t>TOTAL MAYOR :</t>
  </si>
  <si>
    <t>4 digitos</t>
  </si>
  <si>
    <t>3 digitos</t>
  </si>
  <si>
    <t>2 digitos</t>
  </si>
  <si>
    <t>Ctas</t>
  </si>
  <si>
    <t>Cuentas de Gastos e Ingresos de Explotación (Nivel 3 digitos)</t>
  </si>
  <si>
    <t>Código cta</t>
  </si>
  <si>
    <t>Ctadescripciom</t>
  </si>
  <si>
    <t>Factor Multiplicador</t>
  </si>
  <si>
    <t>Grupo</t>
  </si>
  <si>
    <t>Ingresos Financieros Instrumentos Patrimonio</t>
  </si>
  <si>
    <t>12.a</t>
  </si>
  <si>
    <t>Ingresos Finan. Valores en Deudas</t>
  </si>
  <si>
    <t>12.b</t>
  </si>
  <si>
    <t>Ingresos de Credito</t>
  </si>
  <si>
    <t>Otros Ingresos Financieros I</t>
  </si>
  <si>
    <t>Otros Ingresos Financieros II</t>
  </si>
  <si>
    <t xml:space="preserve"> Compras de mercaderías</t>
  </si>
  <si>
    <t>4.a</t>
  </si>
  <si>
    <t xml:space="preserve"> Compras de materias primas</t>
  </si>
  <si>
    <t>4.b</t>
  </si>
  <si>
    <t xml:space="preserve"> Compras de otros aprovisionamientos</t>
  </si>
  <si>
    <t xml:space="preserve"> Descuentos sobre compras por pronto pago</t>
  </si>
  <si>
    <t xml:space="preserve"> Trabajos realizados por otras empresas</t>
  </si>
  <si>
    <t>4.c</t>
  </si>
  <si>
    <t xml:space="preserve"> Devoluciones de compras y operaciones similares</t>
  </si>
  <si>
    <t xml:space="preserve"> "Rappels" por compras</t>
  </si>
  <si>
    <t xml:space="preserve"> Variación de existencias de mercaderías</t>
  </si>
  <si>
    <t xml:space="preserve"> Variación de existencias de materias primas</t>
  </si>
  <si>
    <t xml:space="preserve"> Variación de existencias de otros aprovisionamientos</t>
  </si>
  <si>
    <t xml:space="preserve"> Gastos en investigación y desarrollo del ejercicio</t>
  </si>
  <si>
    <t>7.a</t>
  </si>
  <si>
    <t xml:space="preserve"> Arrendamientos y cánones</t>
  </si>
  <si>
    <t xml:space="preserve"> Reparaciones y conservación</t>
  </si>
  <si>
    <t xml:space="preserve"> Servicios de profesionales independientes</t>
  </si>
  <si>
    <t xml:space="preserve"> Transportes</t>
  </si>
  <si>
    <t xml:space="preserve"> Primas de seguros</t>
  </si>
  <si>
    <t xml:space="preserve"> Servicios bancarios y similares</t>
  </si>
  <si>
    <t xml:space="preserve"> Publicidad, propaganda y relaciones públicas</t>
  </si>
  <si>
    <t xml:space="preserve"> Suministros</t>
  </si>
  <si>
    <t xml:space="preserve"> Otros servicios</t>
  </si>
  <si>
    <t xml:space="preserve"> Impuesto sobre beneficios</t>
  </si>
  <si>
    <t xml:space="preserve"> Otros tributos</t>
  </si>
  <si>
    <t>7.b</t>
  </si>
  <si>
    <t xml:space="preserve"> Ajustes negativos en la imposición sobre beneficios</t>
  </si>
  <si>
    <t xml:space="preserve"> Ajustes negativos en la imposición indirecta</t>
  </si>
  <si>
    <t xml:space="preserve"> Devolución de impuestos</t>
  </si>
  <si>
    <t xml:space="preserve"> Ajustes positivos en la imposición sobre beneficios</t>
  </si>
  <si>
    <t xml:space="preserve"> Ajustes positivos en la imposición indirecta</t>
  </si>
  <si>
    <t xml:space="preserve"> Sueldos y salarios</t>
  </si>
  <si>
    <t>6.a</t>
  </si>
  <si>
    <t xml:space="preserve"> Indemnizaciones</t>
  </si>
  <si>
    <t xml:space="preserve"> Seguridad Social a cargo de la empresa</t>
  </si>
  <si>
    <t>6.b</t>
  </si>
  <si>
    <t xml:space="preserve"> Retribuciones a largo plazo mediante sistemas de aportación definida</t>
  </si>
  <si>
    <t xml:space="preserve"> Retribuciones a largo plazo mediante sistemas de prestación definida</t>
  </si>
  <si>
    <t>6.c</t>
  </si>
  <si>
    <t xml:space="preserve"> Retribuciones mediante instrumentos de patrimonio.</t>
  </si>
  <si>
    <t xml:space="preserve"> Otros gastos sociales</t>
  </si>
  <si>
    <t xml:space="preserve"> Pérdidas de créditos comerciales incobrables</t>
  </si>
  <si>
    <t>7.c</t>
  </si>
  <si>
    <t xml:space="preserve"> Resultados de operaciones en común</t>
  </si>
  <si>
    <t>7.d</t>
  </si>
  <si>
    <t xml:space="preserve"> Otras pérdidas en gestión corriente</t>
  </si>
  <si>
    <t>Gtos Financ. Actualización de Provisiones</t>
  </si>
  <si>
    <t>13.b</t>
  </si>
  <si>
    <t xml:space="preserve"> Intereses de obligaciones y bonos</t>
  </si>
  <si>
    <t xml:space="preserve"> Intereses de deudas</t>
  </si>
  <si>
    <t xml:space="preserve"> Pérdidas por valoración de instrumentos financieros por su valor razonable</t>
  </si>
  <si>
    <t xml:space="preserve"> Dividendos de acciones o participaciones contabilizadas como pasivos</t>
  </si>
  <si>
    <t>13.a</t>
  </si>
  <si>
    <t xml:space="preserve"> Intereses por descuento de efectos</t>
  </si>
  <si>
    <t xml:space="preserve"> Pérdidas en participaciones y valores representativos de deuda</t>
  </si>
  <si>
    <t>16.b</t>
  </si>
  <si>
    <t xml:space="preserve"> Pérdidas de créditos no comerciales</t>
  </si>
  <si>
    <t xml:space="preserve"> Diferencias negativas de cambio</t>
  </si>
  <si>
    <t xml:space="preserve"> Otros gastos financieros</t>
  </si>
  <si>
    <t xml:space="preserve"> Pérdidas procedentes del inmovilizado intangible</t>
  </si>
  <si>
    <t>11.b</t>
  </si>
  <si>
    <t xml:space="preserve"> Pérdidas procedentes del inmovilizado material</t>
  </si>
  <si>
    <t xml:space="preserve"> Pérdidas procedentes de las inversiones inmobiliarias</t>
  </si>
  <si>
    <t xml:space="preserve"> Pérdidas procedentes de participaciones a largo plazo en partes vinculadas</t>
  </si>
  <si>
    <t xml:space="preserve"> Pérdidas por operaciones con obligaciones propias</t>
  </si>
  <si>
    <t xml:space="preserve"> Gastos excepcionales</t>
  </si>
  <si>
    <t>16.a</t>
  </si>
  <si>
    <t xml:space="preserve"> Amortización del inmovilizado intangible</t>
  </si>
  <si>
    <t>8.</t>
  </si>
  <si>
    <t xml:space="preserve"> Amortización del inmovilizado material</t>
  </si>
  <si>
    <t xml:space="preserve"> Amortización de las inversiones inmobiliarias</t>
  </si>
  <si>
    <t xml:space="preserve"> Pérdidas por deterioro del inmovilizado intangible</t>
  </si>
  <si>
    <t>11.a</t>
  </si>
  <si>
    <t xml:space="preserve"> Pérdidas por deterioro del inmovilizado material</t>
  </si>
  <si>
    <t xml:space="preserve"> Pérdidas por deterioro de las inversiones inmobiliarias</t>
  </si>
  <si>
    <t xml:space="preserve"> Pérdidas por deterioro de existencias</t>
  </si>
  <si>
    <t>4.d</t>
  </si>
  <si>
    <t xml:space="preserve"> Pérdidas por deterioro de créditos comerciales</t>
  </si>
  <si>
    <t xml:space="preserve"> Dotación a la provisión para operaciones comerciales</t>
  </si>
  <si>
    <t xml:space="preserve"> Pérdidas por deterioro de participaciones y valores representativos de deuda a L/P</t>
  </si>
  <si>
    <t xml:space="preserve"> Pérdidas por deterioro de créditos a largo plazo</t>
  </si>
  <si>
    <t xml:space="preserve"> Pérdidas por deterioro de participaciones y valores representativos de deuda a C/P</t>
  </si>
  <si>
    <t xml:space="preserve"> Pérdidas por deterioro de créditos a corto plazo</t>
  </si>
  <si>
    <t xml:space="preserve"> Ventas de mercaderías</t>
  </si>
  <si>
    <t>1a</t>
  </si>
  <si>
    <t xml:space="preserve"> Ventas de productos terminados</t>
  </si>
  <si>
    <t xml:space="preserve"> Ventas de productos semiterminados</t>
  </si>
  <si>
    <t xml:space="preserve"> Ventas de subproductos y residuos</t>
  </si>
  <si>
    <t xml:space="preserve"> Ventas de envases y embalajes</t>
  </si>
  <si>
    <t>705</t>
  </si>
  <si>
    <t xml:space="preserve"> Prestaciones de servicios</t>
  </si>
  <si>
    <t>1b</t>
  </si>
  <si>
    <t xml:space="preserve"> Descuentos sobre ventas por pronto pago</t>
  </si>
  <si>
    <t xml:space="preserve"> Devoluciones de ventas y operaciones similares</t>
  </si>
  <si>
    <t xml:space="preserve"> "Rappels" sobre ventas</t>
  </si>
  <si>
    <t xml:space="preserve"> Variación de existencias de productos en curso</t>
  </si>
  <si>
    <t>2.</t>
  </si>
  <si>
    <t xml:space="preserve"> Variación de existencias de productos semiterminados</t>
  </si>
  <si>
    <t xml:space="preserve"> Variación de existencias de productos terminados</t>
  </si>
  <si>
    <t xml:space="preserve"> Var. de existencias de subproductos, residuos y materiales recuperados</t>
  </si>
  <si>
    <t xml:space="preserve"> Trabajos realizados para el inmovilizado intangible</t>
  </si>
  <si>
    <t>3.</t>
  </si>
  <si>
    <t xml:space="preserve"> Trabajos realizados para el inmovilizado material</t>
  </si>
  <si>
    <t xml:space="preserve"> Trabajos realizados para el inmovilizado material en curso</t>
  </si>
  <si>
    <t xml:space="preserve"> Subvenciones, donaciones y legados a la explotación</t>
  </si>
  <si>
    <t>5.b</t>
  </si>
  <si>
    <t xml:space="preserve"> Subvenciones, donaciones y legados de capital transferidas al resultado del ejercicio</t>
  </si>
  <si>
    <t>9.</t>
  </si>
  <si>
    <t xml:space="preserve"> Otras subvenciones, donaciones y legados transferidos al resultado del ejercicio</t>
  </si>
  <si>
    <t>Otros Ingresos de Explotación</t>
  </si>
  <si>
    <t>5.a</t>
  </si>
  <si>
    <t xml:space="preserve"> Ingresos por arrendamientos</t>
  </si>
  <si>
    <t xml:space="preserve"> Ingresos de propiedad industrial cedida en explotación</t>
  </si>
  <si>
    <t xml:space="preserve"> Ingresos por comisiones</t>
  </si>
  <si>
    <t xml:space="preserve"> Ingresos por servicios al personal</t>
  </si>
  <si>
    <t xml:space="preserve"> Ingresos de activos afectos a planes de retribuciones a largo plazo</t>
  </si>
  <si>
    <t xml:space="preserve"> Ingresos por servicios diversos</t>
  </si>
  <si>
    <t xml:space="preserve"> Ingresos de participaciones en instrumentos de patrimonio</t>
  </si>
  <si>
    <t xml:space="preserve"> Ingresos de valores representativos de deuda</t>
  </si>
  <si>
    <t xml:space="preserve"> Ingresos de créditos</t>
  </si>
  <si>
    <t xml:space="preserve"> Beneficios por la valoración de instrumentos financieros por su valor razonable</t>
  </si>
  <si>
    <t>14.a</t>
  </si>
  <si>
    <t>Beneficios Financieros por Otros</t>
  </si>
  <si>
    <t xml:space="preserve"> Beneficios en valores negociables</t>
  </si>
  <si>
    <t xml:space="preserve"> Diferencias positivas de cambio</t>
  </si>
  <si>
    <t xml:space="preserve"> Otros ingresos financieros</t>
  </si>
  <si>
    <t xml:space="preserve"> Beneficios procedentes del inmovilizado intangible</t>
  </si>
  <si>
    <t xml:space="preserve"> Beneficios procedentes del inmovilizado material</t>
  </si>
  <si>
    <t xml:space="preserve"> Beneficios procedentes de las inversiones inmobiliarias</t>
  </si>
  <si>
    <t xml:space="preserve"> Beneficios procedentes de participaciones a largo plazo en partes vinculadas</t>
  </si>
  <si>
    <t xml:space="preserve"> Diferencia negativa en combinaciones de negocios</t>
  </si>
  <si>
    <t xml:space="preserve"> Beneficios por operaciones con obligaciones propias</t>
  </si>
  <si>
    <t xml:space="preserve"> Ingresos excepcionales.</t>
  </si>
  <si>
    <t xml:space="preserve"> Reversión del deterioro del inmovilizado intangible</t>
  </si>
  <si>
    <t xml:space="preserve"> Reversión del deterioro del inmovilizado material</t>
  </si>
  <si>
    <t xml:space="preserve"> Reversión del deterioro de las inversiones inmobiliarias</t>
  </si>
  <si>
    <t xml:space="preserve"> Reversión del deterioro de existencias</t>
  </si>
  <si>
    <t xml:space="preserve"> Reversión del deterioro de créditos comerciales</t>
  </si>
  <si>
    <t xml:space="preserve"> Exceso de provisiones</t>
  </si>
  <si>
    <t>10.</t>
  </si>
  <si>
    <t xml:space="preserve"> Reversión del deterioro de participaciones y valores representativos de deuda a L/P</t>
  </si>
  <si>
    <t xml:space="preserve"> Reversión del deterioro de créditos a largo plazo</t>
  </si>
  <si>
    <t xml:space="preserve"> Reversión del deterioro de participaciones y valores representativos de deuda a C/P</t>
  </si>
  <si>
    <t xml:space="preserve"> Reversión del deterioro de créditos a corto plazo</t>
  </si>
  <si>
    <t>61 - ELEMENTOS PREFABRICADOS GENERALES</t>
  </si>
  <si>
    <t>FACT.UN 1089700001 UTE canaria</t>
  </si>
  <si>
    <t>FACT.UN 1089700003 UTE canaria</t>
  </si>
  <si>
    <t>FACT. UN1089700005 UTE canaria</t>
  </si>
  <si>
    <t>FACT.UN1089700007 UTE canaria</t>
  </si>
  <si>
    <t>FACT.FA8/8 AYUNTAMIENTO canaria</t>
  </si>
  <si>
    <t>FACT.FA8/9 AYUNTAMIENTO canaria</t>
  </si>
  <si>
    <t>FACT.FA8/31 AYUNTAMIENTO canaria</t>
  </si>
  <si>
    <t>FACT.FA8/55 AYUNTAMIENTO canaria</t>
  </si>
  <si>
    <t>FACT.FA8/76 AYTO. canaria</t>
  </si>
  <si>
    <t>FACT.FA8/98 AYTO. canaria</t>
  </si>
  <si>
    <t>FACT.FA8/121 AYTO. canaria</t>
  </si>
  <si>
    <t>FACT.FA8/138 AYTO. DE canaria</t>
  </si>
  <si>
    <t>FACT.FA8/159 AYTO. canaria</t>
  </si>
  <si>
    <t>FACT.FA8/181 PREFABRICADOS canaria</t>
  </si>
  <si>
    <t>FACT.FA8/188 PREFABRICADOS canaria</t>
  </si>
  <si>
    <t>FACT.FA8/189 AYTO. canaria</t>
  </si>
  <si>
    <t>FACT.FA8/190 AYTO. canaria</t>
  </si>
  <si>
    <t>FACT.FA8/202 UTE canaria (GASOI)</t>
  </si>
  <si>
    <t>FACT.FA8/201 UTE canaria</t>
  </si>
  <si>
    <t>FACT.FA8/209 AYTO. canaria</t>
  </si>
  <si>
    <t>FACT.FA8/211 PREFABRICADOS canaria</t>
  </si>
  <si>
    <t>FACT.FA8/219 AYTO. canaria</t>
  </si>
  <si>
    <t>FACT.FA8/222 UTE canaria</t>
  </si>
  <si>
    <t>FACT.FA8/223 UTE canaria</t>
  </si>
  <si>
    <t>FACT.FA8/232 AYTO. canaria</t>
  </si>
  <si>
    <t>FACT.FA8/234 PREFABRICADOS canaria</t>
  </si>
  <si>
    <t>FACT.FA8/247 UTE canaria</t>
  </si>
  <si>
    <t>FACT.FA8/248 UTE canaria</t>
  </si>
  <si>
    <t>FACT.FA8/249 AYTO. DE canaria</t>
  </si>
  <si>
    <t>FACT.FA8/255 UTE canaria</t>
  </si>
  <si>
    <t>FACT.FA8/256 UTE canaria</t>
  </si>
  <si>
    <t>FACT.FA8/258 AYTO. canaria</t>
  </si>
  <si>
    <t>FACT.FA8/262 PREFABRICADOS canaria, S.L.</t>
  </si>
  <si>
    <t xml:space="preserve">FACT.31025 CIAL. marpa </t>
  </si>
  <si>
    <t>DTO.FACT.31025 CIAL marpa</t>
  </si>
  <si>
    <t>DTO. FACT.30847 CIAL. marpa 2007</t>
  </si>
  <si>
    <t>DTO.FACTS. CIAL. marpa (INSTALACION AGUA)</t>
  </si>
  <si>
    <t>DTO.FACT.32441 CIAL. marpa (INSTALACION AGUA)</t>
  </si>
  <si>
    <t>FACT.FA8/5 COMERCIAL marpa</t>
  </si>
  <si>
    <t>FACT.FA8/14 OBRAS marpa</t>
  </si>
  <si>
    <t>FACT.FA8/34 OBRAS marpa, S.L.</t>
  </si>
  <si>
    <t>FACT.FA8/35 OBRAS marpa</t>
  </si>
  <si>
    <t>FACT.FA8/36 COMERCIAL marpa</t>
  </si>
  <si>
    <t>FACT.FA8/52 COMERCIAL marpa</t>
  </si>
  <si>
    <t>FACT.FA8/56 OBRAS marpa, S.L.</t>
  </si>
  <si>
    <t>FACT.FA8/70 OBRAS marpa</t>
  </si>
  <si>
    <t>FACT.FA8/91 OBRAS marpa</t>
  </si>
  <si>
    <t>FACT.FA8/102 COMERCIAL marpa</t>
  </si>
  <si>
    <t>FACT.FA8/103 OBRAS marpa</t>
  </si>
  <si>
    <t>FACT.FA8/119 COMERCIAL marpa</t>
  </si>
  <si>
    <t>FACT.FA8/118  OBRAS marpa</t>
  </si>
  <si>
    <t>FACT.FA8/136 OBRAS marpa, S.L.</t>
  </si>
  <si>
    <t>FACT.FA8/137 COMERCIAL marpa, S.L.</t>
  </si>
  <si>
    <t>FACT.FA8/153 COMERCIAL marpa</t>
  </si>
  <si>
    <t>FACT.FA8/161 OBRAS marpa</t>
  </si>
  <si>
    <t>FACT.FA8/162 OBRAS marpa</t>
  </si>
  <si>
    <t>FACT.FA8/245 OBRAS marpa</t>
  </si>
  <si>
    <t>FACT.451912 Maquinaria ESPAÑA</t>
  </si>
  <si>
    <t>FACT.990474 Maquinaria ESPAÑA</t>
  </si>
  <si>
    <t>FACT.1146148 Maquinaria ESPAÑA</t>
  </si>
  <si>
    <t>FACT.1190260 Maquinaria ESPAÑA</t>
  </si>
  <si>
    <t>FACT.1261704 Maquinaria ESPAÑA</t>
  </si>
  <si>
    <t>FACT.1261705 Maquinaria ESPAÑA</t>
  </si>
  <si>
    <t>FACT.1266265 Maquinaria ESPAÑA</t>
  </si>
  <si>
    <t>FACT.1309434 Maquinaria ESPAÑA</t>
  </si>
  <si>
    <t>FACT.1362089 Maquinaria ESPAÑA</t>
  </si>
  <si>
    <t>FACT.1362096 Maquinaria ESPAÑA</t>
  </si>
  <si>
    <t>FACT.1473446 Maquinaria ESPAÑA</t>
  </si>
  <si>
    <t>FACT.153541 Maquinaria ESPAÑA</t>
  </si>
  <si>
    <t>FACT.262335 Maquinaria ESPAÑA</t>
  </si>
  <si>
    <t>FACT.279180 Maquinaria ESPAÑA</t>
  </si>
  <si>
    <t>FACT.872931 Maquinaria ESPAÑA</t>
  </si>
  <si>
    <t>FACT.887612 Maquinaria ESPAÑA</t>
  </si>
  <si>
    <t>FACT.916350 Maquinaria ESPAÑA</t>
  </si>
  <si>
    <t>FACT.923958 Maquinaria ESPAÑA</t>
  </si>
  <si>
    <t>FACT.1077102 Maquinaria ESPAÑA</t>
  </si>
  <si>
    <t>DTO.FACT.NV2/329 González VIERA</t>
  </si>
  <si>
    <t>FACT.NV2/323 González VIERA</t>
  </si>
  <si>
    <t>GATOS PAGARE VTO.26/09/08 González VIERA</t>
  </si>
  <si>
    <t>PAGO FACTS. González VIERA (PAGARE VTO.26/09/08)</t>
  </si>
  <si>
    <t>FACT.FA8/2 González VIERA</t>
  </si>
  <si>
    <t>FACT.FA8/27 González VIERA</t>
  </si>
  <si>
    <t>FACT.FA8/51 González VIERA</t>
  </si>
  <si>
    <t>FACT.FA8/68 González VIERA</t>
  </si>
  <si>
    <t>FACT.FA8/92 González VIERA</t>
  </si>
  <si>
    <t>FACT.FA8/128 González VIERA</t>
  </si>
  <si>
    <t>FACT.FA8/139 González VIERA</t>
  </si>
  <si>
    <t>FACT.FA8/157 González VIERA</t>
  </si>
  <si>
    <t>FACT.FA8/172 González VIERA</t>
  </si>
  <si>
    <t>FACT.FA8/191 González VIERA</t>
  </si>
  <si>
    <t>FACT.FA8/220 González VIERA</t>
  </si>
  <si>
    <t>FACT.FA8/244 González VIERA</t>
  </si>
  <si>
    <t>FACT.FA8/270 González VIERA</t>
  </si>
  <si>
    <t>ABONO FACT.FA8/112 González VIERA</t>
  </si>
  <si>
    <t>COMPENSACION CTAS.González VIERA/ELEMENTOS</t>
  </si>
  <si>
    <t>FACT.F08/2 ROTURACIONES julio</t>
  </si>
  <si>
    <t>FACT.F08/5 ROTURACIONES julio</t>
  </si>
  <si>
    <t>FACT.FA8/11 ARISTEO julio PEREZ</t>
  </si>
  <si>
    <t>FACT.FA8/38 ARISTEO julio PEREZ</t>
  </si>
  <si>
    <t>FACT.FA8/74 ARISTEO julio PEREZ</t>
  </si>
  <si>
    <t>FACT.FA8/100 ARISTEO julio PEREZ</t>
  </si>
  <si>
    <t>FACT.FA8/122 ARISTEO julio PEREZ</t>
  </si>
  <si>
    <t>FACT.FA8/142 ARISTEO julio PEREZ</t>
  </si>
  <si>
    <t>FACT.FA8/163 ARISTEO julio PEREZ</t>
  </si>
  <si>
    <t>FACT.FA8/193 ARISTEO julio PEREZ</t>
  </si>
  <si>
    <t>ABONO FA8/39 ARISTEO julio PEREZ</t>
  </si>
  <si>
    <t>FACT.0064/08 CERRAJERIA LOS perritos</t>
  </si>
  <si>
    <t>FACT.0070/08 CERRAJERIA LOS perritos</t>
  </si>
  <si>
    <t>FACT.0014/08 CERRAJERIA LOS perritos</t>
  </si>
  <si>
    <t>FACT.0054/08 CERRAJERIA LOS perritos</t>
  </si>
  <si>
    <t>FACT.6781 harpa, S.L.</t>
  </si>
  <si>
    <t>FACT.6818 harpa, S.L.</t>
  </si>
  <si>
    <t>FACT.6828 harpa, S.L.</t>
  </si>
  <si>
    <t>FACT.6845 harpa, S.L.</t>
  </si>
  <si>
    <t>FACT.6855 harpa, S.L.</t>
  </si>
  <si>
    <t>FACT.FA8/90 harpa, S.L.</t>
  </si>
  <si>
    <t>FACT.FA8/114 harpa, S.L.</t>
  </si>
  <si>
    <t>FACT.FA8/135 harpa, S.L.</t>
  </si>
  <si>
    <t>FACT.FA8/155 harpa, S.L.</t>
  </si>
  <si>
    <t>FACT.FA8/187 harpa, S.L.</t>
  </si>
  <si>
    <t>FACT.FA8/233 harpa, S.L.</t>
  </si>
  <si>
    <t>FACT.A/815 CERRAJERIA Los Vientos</t>
  </si>
  <si>
    <t>COBRO FACT.FA8/105 CARRET. Los Vientos UTE</t>
  </si>
  <si>
    <t>COBRO FACT.FA8/154-FA8/113 CARRET. Los Vientos UTE</t>
  </si>
  <si>
    <t>COBRO FACT.FA8/180-FA8/179 CARRET. Los Vientos UTE</t>
  </si>
  <si>
    <t>COBRO FACT.FA8/183-FA8/184 CARRET. Los Vientos UTE</t>
  </si>
  <si>
    <t>COBRO FACT.FA8/206-FA8/207 CARRET. Los Vientos UTE</t>
  </si>
  <si>
    <t>FACT.FA8/105 CARRET. Los Vientos UTE</t>
  </si>
  <si>
    <t>FACT.FA8/113 CARRETERA Los Vientos UTE</t>
  </si>
  <si>
    <t>FACT.FA8/133 CARRETERA Los Vientos UTE</t>
  </si>
  <si>
    <t>FACT.FA8/154 CARRETERA Los Vientos UTE</t>
  </si>
  <si>
    <t>FACT.FA8/183 CARRETERA Los Vientos UTE</t>
  </si>
  <si>
    <t>FACT.FA8/206 CARRETERA Los Vientos UTE</t>
  </si>
  <si>
    <t>FACT.FA8/230 CARRETERA Los Vientos UTE</t>
  </si>
  <si>
    <t>FACT.FA8/254 CARRETERA Los Vientos UTE</t>
  </si>
  <si>
    <t>FACT.FA8/179 CARRETERA Los Vientos UTE</t>
  </si>
  <si>
    <t>FACT.FA8/180 CARRETERA Los Vientos UTE</t>
  </si>
  <si>
    <t>FACT.FA8/184 CARRETERA Los Vientos UTE</t>
  </si>
  <si>
    <t>FACT.FA8/207 CARRETERA Los Vientos UTE</t>
  </si>
  <si>
    <t>FACT.FA8/229 CARRETERA Los Vientos UTE</t>
  </si>
  <si>
    <t>FACT.FA8/253 CARRETERA Los Vientos UTE</t>
  </si>
  <si>
    <t>DEVOL.FACTS.REPUESTOS La Isla</t>
  </si>
  <si>
    <t>DEVOL.1334 REPUESTOS La Isla</t>
  </si>
  <si>
    <t>FACT.700845 DESGASTES La Isla</t>
  </si>
  <si>
    <t>FACT.700879 DESGASTES La Isla</t>
  </si>
  <si>
    <t>FACT.700904 DESGASTES La Isla</t>
  </si>
  <si>
    <t>FACT.700899 DESGASTE La Isla</t>
  </si>
  <si>
    <t>FACT.700929 DESGASTES La Isla</t>
  </si>
  <si>
    <t>FACT.701002 DESGASTES La Isla</t>
  </si>
  <si>
    <t>FACT.701025 DESGASTES La Isla</t>
  </si>
  <si>
    <t>FACT.701067 DESGASTES La Isla</t>
  </si>
  <si>
    <t>FACT.701100 DESGASTES La Isla</t>
  </si>
  <si>
    <t>FACT.701181 DESGASTES La Isla</t>
  </si>
  <si>
    <t>FACT.1119 REPUESTOS La Isla</t>
  </si>
  <si>
    <t>FACT.1174 REPUESTOS La Isla</t>
  </si>
  <si>
    <t>FACT.1266 REPUESTOS La Isla</t>
  </si>
  <si>
    <t>FACT.1322 REPUESTOS La Isla</t>
  </si>
  <si>
    <t>FACT.1402 REPUESTOS La Isla</t>
  </si>
  <si>
    <t>FACT.1467 REPUESTOS La Isla</t>
  </si>
  <si>
    <t>PAGO FACTS. DESGASTE La Isla 2007</t>
  </si>
  <si>
    <t>PAGO GOBIERNO La Isla INSTAL. PLANTA ARIDOS</t>
  </si>
  <si>
    <t>FACT.2319 RODOLFO Luis MARTIN</t>
  </si>
  <si>
    <t>FACT.FA8/25 FERNANDO MEDINA Luis</t>
  </si>
  <si>
    <t>FACT.FA8/85 JOSE LOPE Luis BRITO</t>
  </si>
  <si>
    <t>PAGO PAGARE VTO.16/11/08 Trackotro</t>
  </si>
  <si>
    <t>FACT.899/08 Asesores Glez GESTORES</t>
  </si>
  <si>
    <t>JOSE A. Glez Glez</t>
  </si>
  <si>
    <t>FACT.64 LUIS A. Soto Soto</t>
  </si>
  <si>
    <t>FACT.3045 LUIS A. Soto Soto</t>
  </si>
  <si>
    <t>IMELDO Soto Soto</t>
  </si>
  <si>
    <t>SUELDO IMELDO Soto Soto ENERO</t>
  </si>
  <si>
    <t>SUELDO IMELDO Soto Soto FEBRERO</t>
  </si>
  <si>
    <t>SUELDO IMELDO Soto Soto MARZO</t>
  </si>
  <si>
    <t>SUELDO IMELDO Soto Soto ABRIL</t>
  </si>
  <si>
    <t>SUELDO IMELDO Soto Soto MAYO</t>
  </si>
  <si>
    <t>SUELDO IMELDO Soto Soto JUNIO</t>
  </si>
  <si>
    <t>SUELDO IMELDO Soto Soto JULIO</t>
  </si>
  <si>
    <t>ATRASOS SUELDO IMELDO Soto Soto JULIO</t>
  </si>
  <si>
    <t>SUELDO IMELDO Soto Soto AGOSTO</t>
  </si>
  <si>
    <t>SUELDO IMELDO Soto Soto SEPTIEMBRE</t>
  </si>
  <si>
    <t>SUELDO IMELDO Soto Soto OCTUBRE</t>
  </si>
  <si>
    <t>SUELDO IMELDO Soto Soto NOVIEMBRE</t>
  </si>
  <si>
    <t xml:space="preserve">ANTICIPO HORAS EXTRAS IMELDO Soto Soto </t>
  </si>
  <si>
    <t>ANTICIPO HORAS EXTRAS IMELDO Soto Soto</t>
  </si>
  <si>
    <t>FACT.FA8/1 IMELDO Soto Soto</t>
  </si>
  <si>
    <t>FACT.FA8/6 LUIS A. Soto Soto</t>
  </si>
  <si>
    <t>FACT.FA8/28 LUIS A. Soto Soto</t>
  </si>
  <si>
    <t>FACT.FA8/54 LUIS A. Soto Soto</t>
  </si>
  <si>
    <t>FACT.FA8/71 LUIS A. Soto Soto</t>
  </si>
  <si>
    <t>FACT.FA8/129 LUIS A. Soto Soto</t>
  </si>
  <si>
    <t>FACT.FA8/141 LUIS A. Soto Soto</t>
  </si>
  <si>
    <t>FACT.FA8/156 LUIS A. Soto Soto</t>
  </si>
  <si>
    <t>FACT.FA8/173 LUIS A. Soto Soto</t>
  </si>
  <si>
    <t>FACT.FA8/192 LUIS A. Soto Soto</t>
  </si>
  <si>
    <t>FACT.FA8/243 LUIS A. Soto Soto</t>
  </si>
  <si>
    <t>FACT.FA8/261 LUIS A. Soto Soto</t>
  </si>
  <si>
    <t>FACT.299061 EXTACION TEXACO Peña ALTA</t>
  </si>
  <si>
    <t>FACT.300612 ESTACION TEXACO  Peña ALTA</t>
  </si>
  <si>
    <t>FACT.8125 Seur Canarias</t>
  </si>
  <si>
    <t>FACT.8131 Seur Canarias</t>
  </si>
  <si>
    <t>FACT.8157 Seur Canarias</t>
  </si>
  <si>
    <t>FACT.8191 Seur Canarias</t>
  </si>
  <si>
    <t>FACT.8197 Seur Canarias</t>
  </si>
  <si>
    <t>FACT.8199 Seur Canarias</t>
  </si>
  <si>
    <t>FACT.8201 Seur Canarias</t>
  </si>
  <si>
    <t>FACT.8188 Seur Canarias</t>
  </si>
  <si>
    <t>FACT.8229 Seur Canarias</t>
  </si>
  <si>
    <t>FACT.8275 Seur Canarias</t>
  </si>
  <si>
    <t>FACT.8290 Seur Canarias</t>
  </si>
  <si>
    <t>FACT.8329 Seur Canarias</t>
  </si>
  <si>
    <t>FACT.8339 Seur Canarias</t>
  </si>
  <si>
    <t>FACT.8344 Seur Canarias</t>
  </si>
  <si>
    <t>FACT.8342 Seur Canarias</t>
  </si>
  <si>
    <t>FACT.8350 Seur Canarias</t>
  </si>
  <si>
    <t>FACT.8352 Seur Canarias</t>
  </si>
  <si>
    <t>FACT.8400 Seur Canarias</t>
  </si>
  <si>
    <t>FACT.8419 Seur Canarias</t>
  </si>
  <si>
    <t>FACT.8435 Seur Canarias</t>
  </si>
  <si>
    <t>FACT.8458 Seur Canarias</t>
  </si>
  <si>
    <t>FACT.8474 Seur Canarias</t>
  </si>
  <si>
    <t>FACT.8477 Seur Canarias</t>
  </si>
  <si>
    <t>FACT.8491 Seur Canarias</t>
  </si>
  <si>
    <t>FACT.8501 Seur Canarias</t>
  </si>
  <si>
    <t>FACT.8509 Seur Canarias</t>
  </si>
  <si>
    <t>FACT.8524 Seur Canarias</t>
  </si>
  <si>
    <t>FACT.8549 Seur Canarias</t>
  </si>
  <si>
    <t>FACT.8584 Seur Canarias</t>
  </si>
  <si>
    <t>FACT.8615 Seur Canarias</t>
  </si>
  <si>
    <t>FACT.8637 Seur Canarias</t>
  </si>
  <si>
    <t>FACT.8647 Seur Canarias</t>
  </si>
  <si>
    <t>FACT.8654 Seur Canarias</t>
  </si>
  <si>
    <t>FACT.8699 Seur Canarias</t>
  </si>
  <si>
    <t>FACT.8703 Seur Canarias</t>
  </si>
  <si>
    <t>FACT.435 C. Candita, S.L.</t>
  </si>
  <si>
    <t>FACT.447 C.Candita, S.L.</t>
  </si>
  <si>
    <t>FACT.468 C. Candita, S.L.</t>
  </si>
  <si>
    <t>FACT.FA8/40 CARLOS Candita</t>
  </si>
  <si>
    <t>FACT.FA8/203 CARLOS Candita</t>
  </si>
  <si>
    <t>FACT.FA8/271 CARLOS Candita, S.L.</t>
  </si>
  <si>
    <t>FACT.21561 Tito, S.L.</t>
  </si>
  <si>
    <t>PAGO FACT.21561 Tito, S.L.U.</t>
  </si>
  <si>
    <t>PAGO SUELDO Pepe González Gómez OCTUBRE</t>
  </si>
  <si>
    <t>Pepe González Gómez PEREZ</t>
  </si>
  <si>
    <t>SUELDO Pepe González Gómez PEREZ ENERO</t>
  </si>
  <si>
    <t>SUELDO Pepe González Gómez PEREZ FEBRERO</t>
  </si>
  <si>
    <t>SUELDO Pepe González Gómez PEREZ MARZO</t>
  </si>
  <si>
    <t>SUELDO Pepe González Gómez PEREZ ABRIL</t>
  </si>
  <si>
    <t>SUELDO Pepe González Gómez MAYO</t>
  </si>
  <si>
    <t>SUELDO Pepe González Gómez JUNIO</t>
  </si>
  <si>
    <t>SUELDO Pepe González Gómez JULIO</t>
  </si>
  <si>
    <t>ATRASOS SUELDO Pepe González Gómez JULIO</t>
  </si>
  <si>
    <t>SUELDO Pepe González Gómez AGOSTO</t>
  </si>
  <si>
    <t>SUELDO Pepe González Gómez SEPTIEMBRE</t>
  </si>
  <si>
    <t>SUELDO Pepe González Gómez OCTUBRE</t>
  </si>
  <si>
    <t>SUELDO Pepe González Gómez NOVIEMBRE</t>
  </si>
  <si>
    <t>SUELDO Pepe González Gómez DICIEMBRE</t>
  </si>
  <si>
    <t>PAGO HORAS EXTRAS Pepe González Gómez AGOSTO</t>
  </si>
  <si>
    <t>PAGO SUELDO Alfredo Pérez LuisOCTUBRE</t>
  </si>
  <si>
    <t>Alfredo Pérez LuisRODRIGUEZ</t>
  </si>
  <si>
    <t>SUELDO Alfredo Pérez LuisRDG. MARZO</t>
  </si>
  <si>
    <t>SUELDO Alfredo Pérez LuisRDG. ABRIL</t>
  </si>
  <si>
    <t>SUELDO Alfredo Pérez LuisRDG. MAYO</t>
  </si>
  <si>
    <t>SUELDO Alfredo Pérez LuisRDG. JUNIO</t>
  </si>
  <si>
    <t>PAGA EXTRA JUNIO Alfredo Pérez LuisRDG.</t>
  </si>
  <si>
    <t>SUELDO Alfredo Pérez LuisRDG. JULIO</t>
  </si>
  <si>
    <t>ATRASOS Alfredo Pérez LuisRDG. JULIO</t>
  </si>
  <si>
    <t>SUELDO Alfredo Pérez LuisRDG. AGOSTO</t>
  </si>
  <si>
    <t>SUELDO Alfredo Pérez LuisRDG. SEPTIEMBRE</t>
  </si>
  <si>
    <t>SUELDO Alfredo Pérez LuisRDG. OCTUBRE</t>
  </si>
  <si>
    <t>SUELDO Alfredo Pérez LuisRDG. NOVIEMBRE</t>
  </si>
  <si>
    <t>SUELDO Alfredo Pérez LuisDICIEMBRE</t>
  </si>
  <si>
    <t>PAGA EXTRA Alfredo Pérez LuisDICIEMBRE</t>
  </si>
  <si>
    <t xml:space="preserve">PAGO SUELDO Alfredo Pérez LuisJULIO PAGADO DE </t>
  </si>
  <si>
    <t>PAGO HORAS EXTRAS Alfredo Pérez LuisAGOSTO</t>
  </si>
  <si>
    <t>PAGO SUELDO Alfredo Pérez Luis. OCTUBRE</t>
  </si>
  <si>
    <t>PAGO HORAS EXTRAS Alfredo Pérez Luis. AGOSTO</t>
  </si>
  <si>
    <t>PAGO SUELDO Jesus M. López Mira OCTUBRE</t>
  </si>
  <si>
    <t>SUELDO Jesus M. López Mira AGOSTO</t>
  </si>
  <si>
    <t>SUELDO Jesus M. López Mira SEPTIEMBRE</t>
  </si>
  <si>
    <t>SUELDO Jesus M. López Mira OCTUBRE</t>
  </si>
  <si>
    <t>FACT.6 JUAN Siverio RAMIREZ</t>
  </si>
  <si>
    <t>FACT.24 JUAN Siverio RAMIREZ</t>
  </si>
  <si>
    <t>FACT.29 JUAN Siverio RAMIREZ</t>
  </si>
  <si>
    <t>FACT.38 JUAN Siverio RAMIREZ</t>
  </si>
  <si>
    <t>FACT.42 JUAN Siverio RAMIREZ</t>
  </si>
  <si>
    <t>FACT.44 JUAN Siverio RAMIREZ</t>
  </si>
  <si>
    <t>FACT.46 JUAN Siverio RAMIREZ</t>
  </si>
  <si>
    <t>FACT.49 JUAN Siverio RAMIREZ</t>
  </si>
  <si>
    <t>FACT.50 JUAN Siverio RAMIREZ</t>
  </si>
  <si>
    <t>FACT.887 TRANSP. INT. Bello 2006, S.L.</t>
  </si>
  <si>
    <t xml:space="preserve">RECIBO CABILDO Insular TASA CALIF.TERRITORI. </t>
  </si>
  <si>
    <t>CONSEJO INSULAR DE AGUAS DE Insular</t>
  </si>
  <si>
    <t>FACT.FA8/21 CABILDO INSULAR DE Insular</t>
  </si>
  <si>
    <t>FACT.FA8/224 CABILDO INSULAR DE Insular</t>
  </si>
  <si>
    <t>FACT.FA8/228 CABILDO INSULAR DE Insular</t>
  </si>
  <si>
    <t>ABONO FA8/22 CABILDO INSULAR DE Insular</t>
  </si>
  <si>
    <t>ABONO FA8/23 CABILDO INSULAR Insular</t>
  </si>
  <si>
    <t>INSERCION B.O.P. PLANTA DE ARIDOS IMPRENTA Teide</t>
  </si>
  <si>
    <t>Eustaquio Luis MartinRODRIGUEZ</t>
  </si>
  <si>
    <t>SUELDO Eustaquio Luis MartinENERO</t>
  </si>
  <si>
    <t>SUELDO Eustaquio Luis MartinFEBRERO</t>
  </si>
  <si>
    <t>SUELDO Eustaquio Luis MartinMARZO</t>
  </si>
  <si>
    <t>FINIQUITO Eustaquio Luis MartinMARZO</t>
  </si>
  <si>
    <t>Santi Hdez Pérez</t>
  </si>
  <si>
    <t>SUELDO Santi Hdez PérezMAYO</t>
  </si>
  <si>
    <t>SUELDO Santi Hdez Pérez JUNIO</t>
  </si>
  <si>
    <t>PAGA EXTRA Santi Hdez Pérez JUNIO</t>
  </si>
  <si>
    <t>SUELDO Santi Hdez Pérez JULIO</t>
  </si>
  <si>
    <t>ATRASOS SUELDO Santi Hdez Pérez JULIO</t>
  </si>
  <si>
    <t>SUELDO Santi Hdez Pérez AGOSTO</t>
  </si>
  <si>
    <t>FINIQUITO Santi Hdez Pérez AGOSTO</t>
  </si>
  <si>
    <t>Suso Fernandez García</t>
  </si>
  <si>
    <t>SUELDO Jesus M. López MiraNOVIEMBRE</t>
  </si>
  <si>
    <t>SUELDOJesus M. López MiraDICIEMBRE</t>
  </si>
  <si>
    <t>PAGO EXTRA Jesus M. López Mira DICIEMBRE</t>
  </si>
  <si>
    <t>FACT.FA8/15 VICTOR Tatiano PEREZ</t>
  </si>
  <si>
    <t>FACT.FA8/49 VICTOR MOISES Tatiano PEREZ</t>
  </si>
  <si>
    <t>FACT.FA8/80 VICTOR MOISES Tatiano PEREZ</t>
  </si>
  <si>
    <t>FACT.FA8/13 CONSTRUCCIONES Verga</t>
  </si>
  <si>
    <t>FACT.FA8/195 CONSTRUC. Verga</t>
  </si>
  <si>
    <t>FACT.FA8/216 CONSTRUCCIONES Verga</t>
  </si>
  <si>
    <t>FACT.FA8/225 CONSTRUC. Verga</t>
  </si>
  <si>
    <t>FACT.FA8/268 CONSTRUC. Verga</t>
  </si>
  <si>
    <t>FACT.FA8/3 Agustino MACHIN PEREZ</t>
  </si>
  <si>
    <t>FACT.FA8/144 Agustino MACHIN PEREZ</t>
  </si>
  <si>
    <t>FACT.FA8/205 Agustino MACHIN PEREZ</t>
  </si>
  <si>
    <t>FACT.FA8/20 Salva Guzman RDG.</t>
  </si>
  <si>
    <t>FACT.FA8/41 Aniceto GARCIA PEREZ</t>
  </si>
  <si>
    <t>FACT.FA8/60 Aniceto GARCIA PEREZ</t>
  </si>
  <si>
    <t>FACT.FA8/73 Aniceto GARCIA PEREZ</t>
  </si>
  <si>
    <t>FACT.FA8/99 Aniceto GARCIA PEREZ</t>
  </si>
  <si>
    <t>FACT.FA8/165 Aniceto GARCIA PEREZ</t>
  </si>
  <si>
    <t>FACT.FA8/210 Aniceto GARCIA</t>
  </si>
  <si>
    <t>FACT.FA8/57 FERRALLAS LOS Compadres</t>
  </si>
  <si>
    <t>FACT.FA8/77 FERRALLAS LOS Compadres, S.L.L.</t>
  </si>
  <si>
    <t>FACT.FA8/257 FERRALLA LOS Compadres</t>
  </si>
  <si>
    <t>FACT.FA8/50 J.Juan HDEZ. PEREZ</t>
  </si>
  <si>
    <t>FACT.FA8/63 J.Juan HDEZ. PEREZ</t>
  </si>
  <si>
    <t>FACT.FA8/82 J.Juan HDEZ. PEREZ</t>
  </si>
  <si>
    <t>FACT.FA8/83 J.Juan HDEZ. PEREZ</t>
  </si>
  <si>
    <t>FACT.FA8/87 J.Juan PADILLA PEREZ</t>
  </si>
  <si>
    <t>FACT.FA8/84 J.Juan HDEZ. PEREZ</t>
  </si>
  <si>
    <t>FACT.FA8/170 J.Juan HDEZ. PEREZ</t>
  </si>
  <si>
    <t>FACT.FA8/274 J.Juan HDEZ. PEREZ</t>
  </si>
  <si>
    <t>FACT.FA8/86 CARLOS Benitez PEREZ</t>
  </si>
  <si>
    <t>FACT.FA8/42 Anibal RDG. PEREZ</t>
  </si>
  <si>
    <t>FACT.FA8/101 Anibal RDG. PEREZ</t>
  </si>
  <si>
    <t>FACT.FA8/177 Anibal RDG. PEREZ</t>
  </si>
  <si>
    <t>Fermin CONCEPCION Juan</t>
  </si>
  <si>
    <t>FACT.FA8/106 Fermin FERNANDEZ CASANOVA</t>
  </si>
  <si>
    <t>FACT.FA8/231 Fermin RDG. HDEZ.</t>
  </si>
  <si>
    <t>FACT.FA8/110 Agustin AVILA AVILA</t>
  </si>
  <si>
    <t>FACT.FA8/175 Agustin AVILA AVILA</t>
  </si>
  <si>
    <t>FACT.FA8/132 Berto PEREZ DIAZ</t>
  </si>
  <si>
    <t>FACT.FA8/152 Berto PEREZ</t>
  </si>
  <si>
    <t>FACT.FA8/151 Cataisa SL</t>
  </si>
  <si>
    <t>FACT.FA8/171 Lito CABRERA RDG.</t>
  </si>
  <si>
    <t>FACT.FA8/176 MARCOS PEÑA Aron.</t>
  </si>
  <si>
    <t>FACT.FA8/221 AYTO. S/A Y Salta</t>
  </si>
  <si>
    <t>FACT.FA8/186 AYTO. Punta Este</t>
  </si>
  <si>
    <t>FACT.FA8/246 AYTO. Punta Este</t>
  </si>
  <si>
    <t>FACT.FA8/196 PEREZ Ravelo TRANSCOPE</t>
  </si>
  <si>
    <t>FACT.FA8/198 Catalosa ELECTRICA</t>
  </si>
  <si>
    <t>FACT.FA8/264 Catalosa ELECTRICA</t>
  </si>
  <si>
    <t>FACT.FA8/212 Selva, S.L.</t>
  </si>
  <si>
    <t>FACT.FA8/235 Selva, S.L.</t>
  </si>
  <si>
    <t>FACT.FA8/269 Selva, S.L.</t>
  </si>
  <si>
    <t>FACT.FV/8883 FERRET. RDG. Y Padrón.</t>
  </si>
  <si>
    <t>FACT.FV/9068 FERRET. RDG. Y Padrón.</t>
  </si>
  <si>
    <t>FACT.FV/9168 FERRET. RDG. Y Padrón.</t>
  </si>
  <si>
    <t>FACT.FV/9422 FERRET. RDG. Y Padrón.</t>
  </si>
  <si>
    <t>FACT.FA8/17 ANTONIO J. Luis Padrón.</t>
  </si>
  <si>
    <t>FACT.FA8/33 FERRET. RDG. Y Padrón.</t>
  </si>
  <si>
    <t>FACT.FA8/45 ANTONIO J. Luis Padrón.</t>
  </si>
  <si>
    <t>FACT.FA8/69 FERRET. RDG. Y Padrón.</t>
  </si>
  <si>
    <t>FACT.FA8/96 FERRETERIA RDG. Y Padrón.</t>
  </si>
  <si>
    <t>FACT.FA8/111 Mª Begoña Padrón. PEREZ</t>
  </si>
  <si>
    <t>FACT.FA8/120 FERRETER. RDG Y Padrón.</t>
  </si>
  <si>
    <t>FACT.FA8/123 ANTONIO J. Luis Padrón.</t>
  </si>
  <si>
    <t>FACT.FA8/127 ANTONIO Pedro Luis Padrón.</t>
  </si>
  <si>
    <t>FACT.FA8/130 JOSE Padrón. Machacado</t>
  </si>
  <si>
    <t>FACT.FA8/140 FERRET. RDG. Y Padrón.</t>
  </si>
  <si>
    <t>FACT.FA8/146 ANTONIO J. Luis Padrón.</t>
  </si>
  <si>
    <t>FACT.FA8/150 TitoRDG. Padrón.</t>
  </si>
  <si>
    <t>FACT.FA8/168 ANTONIO J. Luis Padrón.</t>
  </si>
  <si>
    <t>FACT.FA8/194 FERRET. RDG. Y Padrón.</t>
  </si>
  <si>
    <t>FACT.FA8/197 ANTONIO J. Luis Padrón.</t>
  </si>
  <si>
    <t>FACT.FA8/200 FIDEL Padrón. Rosa</t>
  </si>
  <si>
    <t>FACT.FA8/208 JOSE Padrón. Machacado</t>
  </si>
  <si>
    <t>FACT.FA8/214 ANTONIO J. Luis Padrón.</t>
  </si>
  <si>
    <t>FACT.FA8/218 FERRET. RDG. Y Padrón.</t>
  </si>
  <si>
    <t>FACT.FA8/236 JOSE ARMANDO RDG. Padrón.</t>
  </si>
  <si>
    <t>FACT.FA8/237 JOSE Padrón. Machacado</t>
  </si>
  <si>
    <t>FACT.FA8/241 ANTONIO J. Luis Padrón.</t>
  </si>
  <si>
    <t>FACT.FA8/252 JAIME FDEZ. Padrón.</t>
  </si>
  <si>
    <t>FACT.FA8/263 FERRET. RDG. Y Padrón.</t>
  </si>
  <si>
    <t>FACT.FA8/267 ANTONIO J. Luis Padrón.</t>
  </si>
  <si>
    <t>FACT.FA8/217 YURENA MARTIN Concepcion</t>
  </si>
  <si>
    <t>FACT.FA8/251 Gespin</t>
  </si>
  <si>
    <t>FACT.FA8/266 CONST. PROM. REF. Vitolo PEREZ</t>
  </si>
  <si>
    <t>FACT.FA8/250 Paulino HDEZ. FCO.</t>
  </si>
  <si>
    <t>FACT.FA8/272 Paulino HDEZ. FRANCISCO</t>
  </si>
  <si>
    <t>FACT.FA8/67 JORGE Eto HDEZ. RDG.</t>
  </si>
  <si>
    <t>FACT.FA8/273 JORGE Eto HDEZ. RDG.</t>
  </si>
  <si>
    <t>ABONO FA8/44 CONSTRUCCIONES Tintin</t>
  </si>
  <si>
    <t>ABONO FA8/65 INNOVACIONES Agrocanarias, S.L.</t>
  </si>
  <si>
    <t>ABONO FA8/66 INNOVACIONES Agrocanarias, S.L.</t>
  </si>
  <si>
    <t>ABONO FA8/64 INNOVACIONES Agrocanarias</t>
  </si>
  <si>
    <t>FACT.34/2007 ROTURACIONES Y TTES. Cartell</t>
  </si>
  <si>
    <t>FACT.FA8/10 ROTURACIONES Y TTES. Cartell, S.L.</t>
  </si>
  <si>
    <t>FACT.FA8/30 ROTURACIONES Y TTES. Cartell, S.L.</t>
  </si>
  <si>
    <t>FACT.FA8/81 ROTURACIONES Y TTES. Cartell</t>
  </si>
  <si>
    <t>FACT.FA8/94 ROTURACIONES Y TTES. Cartell</t>
  </si>
  <si>
    <t>FACT.FA8/117 ROTURACIONES Y TTES. Cartell</t>
  </si>
  <si>
    <t>FACT.FA8/143 ROTUR. Y TTES. Cartell</t>
  </si>
  <si>
    <t>FACT.FA8/160 ROTURA. Y TTES. Cartell</t>
  </si>
  <si>
    <t>FACT.FA8/215 ROTURACIONES Y TTES. Cartell</t>
  </si>
  <si>
    <t>FACT.FA8/238 ROTURACIONES Y TTES. Cartell</t>
  </si>
  <si>
    <t>FACT.FA8/240 ROTURACIONES Y TTES. Cartell</t>
  </si>
  <si>
    <t>FACT.FA8/259 ROTURACIONES Y TTES. Cartell</t>
  </si>
  <si>
    <t>FACT.3/685 FONTANERIA Tito LZO.</t>
  </si>
  <si>
    <t>FACT.2300 TALLER Tito</t>
  </si>
  <si>
    <t>FACT.2267 TALLER Tito</t>
  </si>
  <si>
    <t>FACT.2268 TALLER Tito</t>
  </si>
  <si>
    <t>FACT.2482 TALLER Tito</t>
  </si>
  <si>
    <t>FACT.2490 TALLER Tito</t>
  </si>
  <si>
    <t>FACT.F08/031 JOSE LUIS Tito RDG.</t>
  </si>
  <si>
    <t>FACT.2543 TALLER Tito</t>
  </si>
  <si>
    <t>FACT.2824 TALLER Tito</t>
  </si>
  <si>
    <t>FACT.2917 TALLER Tito</t>
  </si>
  <si>
    <t>FACT.2925 TALLER Tito</t>
  </si>
  <si>
    <t>FACT.2877 TALLER Tito</t>
  </si>
  <si>
    <t>FACT.2963 TALLER Tito</t>
  </si>
  <si>
    <t>FACT.2990 TALLER Tito</t>
  </si>
  <si>
    <t>FACT.3074 TALLER Tito</t>
  </si>
  <si>
    <t>FACT.3212 TALLER Tito</t>
  </si>
  <si>
    <t>FACT.3081 TALLER Tito</t>
  </si>
  <si>
    <t>SUELDO Alfredo Pérez Luis. Tito ENERO</t>
  </si>
  <si>
    <t>SUELDO Alfredo Pérez Luis. Tito FEBRERO</t>
  </si>
  <si>
    <t>SUELDO Alfredo Pérez Luis. Tito MARZO</t>
  </si>
  <si>
    <t>SUELDO Alfredo Pérez Luis. Tito ABRIL</t>
  </si>
  <si>
    <t>SUELDO Alfredo Pérez Luis. Tito MAYO</t>
  </si>
  <si>
    <t>SUELDO Alfredo Pérez Luis. Tito JUNIO</t>
  </si>
  <si>
    <t>PAGA EXTRA JUNIO Alfredo Pérez Luis. Tito</t>
  </si>
  <si>
    <t>SUELDO Alfredo Pérez Luis. Tito JULIO</t>
  </si>
  <si>
    <t>ATRASOS SUELDO Alfredo Pérez Luis. Tito JULIO</t>
  </si>
  <si>
    <t>SUELDO Fermin CPICON. Tito AGOSTO</t>
  </si>
  <si>
    <t>SUELDO Alfredo Pérez Luis. Tito SEPTIEMBRE</t>
  </si>
  <si>
    <t>SUELDO Alfredo Pérez Luis. Tito OCTUBRE</t>
  </si>
  <si>
    <t>SUELDO Alfredo Pérez Luis. Tito NOVIEMBRE</t>
  </si>
  <si>
    <t>SUELDO Alfredo Pérez Luis. Tito DICIEMBRE</t>
  </si>
  <si>
    <t>PAGA EXTRA Alfredo Pérez Luis. Tito DICIEMBRE</t>
  </si>
  <si>
    <t>FACT.FA8/48 Alfredo Pérez Luis. Tito</t>
  </si>
  <si>
    <t>FACT.FA8/89 Fermin ROCHA Tito</t>
  </si>
  <si>
    <t>FACT.FA8/108 Fermin ROCHA Tito</t>
  </si>
  <si>
    <t>FACT.FA8/174 Alfredo Pérez Luis. Tito</t>
  </si>
  <si>
    <t>FACT.FA8/239 TitoHDEZ. PEREZ</t>
  </si>
  <si>
    <t>FACT.110108 MECANIZADOS Icod</t>
  </si>
  <si>
    <t>FACT.1/581 MECANIZADOS Icod</t>
  </si>
  <si>
    <t>FACT.1/862 MECANIZADOS Icod</t>
  </si>
  <si>
    <t>FACT.A01/12440 AUTOS HNOS.Pinto, S.L.</t>
  </si>
  <si>
    <t>FACT.AV/5094 ANTONIO J. Pinto Pérez</t>
  </si>
  <si>
    <t>FACT.FCR/6033 AUTOS HNOS. Pinto, S.L.</t>
  </si>
  <si>
    <t>FACT.AV/5167 ANTONIO J. Pinto Pérez</t>
  </si>
  <si>
    <t>FACT.FA8/24 Bety Pinto</t>
  </si>
  <si>
    <t>FACT.FA8/37 TitoPinto MARTIN</t>
  </si>
  <si>
    <t>FACT.FA8/46 J.Juan Luis Pinto</t>
  </si>
  <si>
    <t>FACT.FA8/47 J.Juan Luis Pinto</t>
  </si>
  <si>
    <t>FACT.FA8/59 TitoPinto MARTIN</t>
  </si>
  <si>
    <t>FACT.FA8/62 FCO. JOSE Luis Pinto</t>
  </si>
  <si>
    <t>FACT.FA8/79 FCO. Pedro Pinto MARTIN</t>
  </si>
  <si>
    <t>FACT.FA8/97 FCO. Pedro Pinto MARTIN</t>
  </si>
  <si>
    <t>FACT.FA8/109 FCO. JOSE Luis Pinto</t>
  </si>
  <si>
    <t>FACT.FA8/126 FRANCISCO Pedro Pinto MARTIN</t>
  </si>
  <si>
    <t>FACT.FA8/131 J.Juan Luis Pinto</t>
  </si>
  <si>
    <t>FACT.FA8/145 FRANCISCO Pedro Pinto MARTIN</t>
  </si>
  <si>
    <t>FACT.FA8/166 FRANCISCO Pedro Pinto MARTIN</t>
  </si>
  <si>
    <t>FACT.FA8/213 FRANCISCO Pedro Pinto</t>
  </si>
  <si>
    <t>FACT.FA8/242 FRANCISCO Pedro Pinto MARTIN</t>
  </si>
  <si>
    <t>FACT.6652 TALLER AUTOMOVIL Paco</t>
  </si>
  <si>
    <t>COBRO FACT.FA8/164 Ruben GARCIA</t>
  </si>
  <si>
    <t>FACT.FA8/12 Ruben GARCIA</t>
  </si>
  <si>
    <t>FACT.FA8/72 Ruben GARCIA</t>
  </si>
  <si>
    <t>FACT.FA8/164 Ruben GARCIA</t>
  </si>
  <si>
    <t>FACT.FA8/227 Ruben GARCIA</t>
  </si>
  <si>
    <t>FACT.26/08 Tino F. FLEBLES PLANIF. Y SERVICIOS</t>
  </si>
  <si>
    <t>FACT.FA8/16 Tino HDEZ. RDG.</t>
  </si>
  <si>
    <t>FACT.FA8/29 Tino HDEZ. RDG.</t>
  </si>
  <si>
    <t>FACT.FA8/58 Tino HDEZ. RDG.</t>
  </si>
  <si>
    <t>FACT.FA8/75 Tino HDEZ. RDG.</t>
  </si>
  <si>
    <t>FACT.FA8/125 Tino HDEZ. RDG.</t>
  </si>
  <si>
    <t>FACT.FA8/147 Tino TRIANA RDG.</t>
  </si>
  <si>
    <t>FACT.FA8/148 Tino HDEZ. RDG.</t>
  </si>
  <si>
    <t>FACT.FA8/169 Tino HDEZ.RDG.</t>
  </si>
  <si>
    <t>FACT.FA8/265 Tino HDEZ. RDG.</t>
  </si>
  <si>
    <t>Titulo Subcuenta</t>
  </si>
  <si>
    <t>Modelo de Pérdidas y Ganacias Análitica</t>
  </si>
  <si>
    <t>Orden</t>
  </si>
  <si>
    <t>Cuentas</t>
  </si>
  <si>
    <t>Grupo2</t>
  </si>
  <si>
    <t>Subgrupo</t>
  </si>
  <si>
    <t>Tipología</t>
  </si>
  <si>
    <t>Nota</t>
  </si>
  <si>
    <t>Enlace</t>
  </si>
  <si>
    <t>Vinculo</t>
  </si>
  <si>
    <t>G-I</t>
  </si>
  <si>
    <t>700, 701….</t>
  </si>
  <si>
    <t>1. Importe Neto Cifra de Negocios</t>
  </si>
  <si>
    <t>1.a Ventas</t>
  </si>
  <si>
    <t>Explotación</t>
  </si>
  <si>
    <t>N1</t>
  </si>
  <si>
    <t>[Notas.xlsm]N1!A1</t>
  </si>
  <si>
    <t>I</t>
  </si>
  <si>
    <t>1.b Prestación de Servicios</t>
  </si>
  <si>
    <t>6930,71*..</t>
  </si>
  <si>
    <t>2. Variac. Existencias</t>
  </si>
  <si>
    <t>N2</t>
  </si>
  <si>
    <t>[Notas.xlsm]N2!A1</t>
  </si>
  <si>
    <t>73</t>
  </si>
  <si>
    <t>3. Trabajos Realizados por la Empresa para su activo</t>
  </si>
  <si>
    <t>3. Trabajos Realizados por la Empresa para su Activo</t>
  </si>
  <si>
    <t>N3</t>
  </si>
  <si>
    <t>[Notas.xlsm]N3!A1</t>
  </si>
  <si>
    <t>(600), 6060…</t>
  </si>
  <si>
    <t>4. Aprovisionamientos</t>
  </si>
  <si>
    <t>4.a Consumos de Mercaderias</t>
  </si>
  <si>
    <t>N4</t>
  </si>
  <si>
    <t>[Notas.xlsm]N4!A1</t>
  </si>
  <si>
    <t>G</t>
  </si>
  <si>
    <t>(601),(602),...</t>
  </si>
  <si>
    <t>4.b Consumos MP y otros</t>
  </si>
  <si>
    <t>(607).</t>
  </si>
  <si>
    <t>4.c Trabajos Realizados por Otras Empresas</t>
  </si>
  <si>
    <t>(6931),….7931</t>
  </si>
  <si>
    <t>4.d Deterioro Mercancía, materias primas, etc</t>
  </si>
  <si>
    <t>75,..</t>
  </si>
  <si>
    <t>5. Otros Ingresos de Explotación</t>
  </si>
  <si>
    <t>5.a Ingresos Accesorios y Otros de Gestión Corriente</t>
  </si>
  <si>
    <t>N5</t>
  </si>
  <si>
    <t>[Notas.xlsm]N5!A1</t>
  </si>
  <si>
    <t>740,747</t>
  </si>
  <si>
    <t>5.b Subveniones de explotacion aplicadas del ejercicio</t>
  </si>
  <si>
    <t>(640),(641),(645)</t>
  </si>
  <si>
    <t>6. Gtos de Personal</t>
  </si>
  <si>
    <t>6.a Sueldos y Salarios</t>
  </si>
  <si>
    <t>N6</t>
  </si>
  <si>
    <t>[Notas.xlsm]N6!A1</t>
  </si>
  <si>
    <t>(642),(643),(649)</t>
  </si>
  <si>
    <t>6.b Cargas Sociales</t>
  </si>
  <si>
    <t>(644),(645),7950,7957</t>
  </si>
  <si>
    <t>6.c Provisiones</t>
  </si>
  <si>
    <t>(62).</t>
  </si>
  <si>
    <t>7. Otros Gastos de Explotación</t>
  </si>
  <si>
    <t>7.a Servicios Exteriores</t>
  </si>
  <si>
    <t>N7</t>
  </si>
  <si>
    <t>[Notas.xlsm]N7!A1</t>
  </si>
  <si>
    <t>(631),(634),636,639</t>
  </si>
  <si>
    <t>7.b Tributos</t>
  </si>
  <si>
    <t>(650),(694),(696),794,795</t>
  </si>
  <si>
    <t>7.c Perdidas por Operaciones Comerciales</t>
  </si>
  <si>
    <t>(651),(659)</t>
  </si>
  <si>
    <t>7.d Otros Gastos de Gestión Corriente</t>
  </si>
  <si>
    <t>[Notas.xlsm]N7!A2</t>
  </si>
  <si>
    <t>(68).</t>
  </si>
  <si>
    <t>8. Amortización del Inmovilizado</t>
  </si>
  <si>
    <t>N8</t>
  </si>
  <si>
    <t>[Notas.xlsm]N8!A2</t>
  </si>
  <si>
    <t>746…</t>
  </si>
  <si>
    <t>9. Imputación de Subvenciones</t>
  </si>
  <si>
    <t>N9</t>
  </si>
  <si>
    <t>[Notas.xlsm]N9!A4</t>
  </si>
  <si>
    <t>7951,7952,….</t>
  </si>
  <si>
    <t>10. Excesos de Provisiones</t>
  </si>
  <si>
    <t>N10</t>
  </si>
  <si>
    <t>[Notas.xlsm]N10!A5</t>
  </si>
  <si>
    <t>(690),(691),(692)</t>
  </si>
  <si>
    <t>11. Deterioro y Rtdos enejanacion del inmovilizado</t>
  </si>
  <si>
    <t>11.a Deterioro y pérdidas</t>
  </si>
  <si>
    <t>N11</t>
  </si>
  <si>
    <t>[Notas.xlsm]N11!A5</t>
  </si>
  <si>
    <t>(670),(671),(672),770,771,772</t>
  </si>
  <si>
    <t>11.b Rtdos por Enajenación</t>
  </si>
  <si>
    <t>12.</t>
  </si>
  <si>
    <t>774..</t>
  </si>
  <si>
    <t>12. Diferencias Negativas Combinaciones de Negocios</t>
  </si>
  <si>
    <t>13.</t>
  </si>
  <si>
    <t>(678),778</t>
  </si>
  <si>
    <t>13. Otros Resultados</t>
  </si>
  <si>
    <t>7600,7601,7602.7603</t>
  </si>
  <si>
    <t>14. Ingresos Financieros</t>
  </si>
  <si>
    <t>14.a Particip. Instr.Patrimonio</t>
  </si>
  <si>
    <t>Financieros</t>
  </si>
  <si>
    <t>N14</t>
  </si>
  <si>
    <t>[Notas.xlsm]N12!A5</t>
  </si>
  <si>
    <t>14.b</t>
  </si>
  <si>
    <t>761,762,767,769</t>
  </si>
  <si>
    <t>14.b De valores Negociables y otros</t>
  </si>
  <si>
    <t>14.c</t>
  </si>
  <si>
    <t>746..</t>
  </si>
  <si>
    <t>14.c Imputación de Subvenciones</t>
  </si>
  <si>
    <t>15.a</t>
  </si>
  <si>
    <t>(661),(662),(664),(665),(660)</t>
  </si>
  <si>
    <t>15. Gastos Financieros</t>
  </si>
  <si>
    <t>15.a Deudas con Empresas del Grupo y Asociadas</t>
  </si>
  <si>
    <t>N15</t>
  </si>
  <si>
    <t>[Notas.xlsm]N13!A5</t>
  </si>
  <si>
    <t>15.b</t>
  </si>
  <si>
    <t>(661),(660),(665),(669),(664),(662)</t>
  </si>
  <si>
    <t>15.b Deudas con Terceros</t>
  </si>
  <si>
    <t>15.c</t>
  </si>
  <si>
    <t xml:space="preserve"> (660)..</t>
  </si>
  <si>
    <t>15.c Por Actualización de Provisiones</t>
  </si>
  <si>
    <t>(663),(763),</t>
  </si>
  <si>
    <t>16. Variac.Valor Razonable</t>
  </si>
  <si>
    <t>16.a Cartera de Negociación</t>
  </si>
  <si>
    <t>N16</t>
  </si>
  <si>
    <t>[Notas.xlsm]N14!A5</t>
  </si>
  <si>
    <t>(663),(763),(668),768</t>
  </si>
  <si>
    <t>16.b Imputación de Rtdos</t>
  </si>
  <si>
    <t>[Notas.xlsm]N14!A6</t>
  </si>
  <si>
    <t>17.</t>
  </si>
  <si>
    <t>(668),(768</t>
  </si>
  <si>
    <t>17. Diferencias de Cambio</t>
  </si>
  <si>
    <t>17. Diferenc. De Cambio</t>
  </si>
  <si>
    <t>N17</t>
  </si>
  <si>
    <t>[Notas.xlsm]N15!A6</t>
  </si>
  <si>
    <t>18.a</t>
  </si>
  <si>
    <t>(696),(697),(698),(699),,796,797,798,799</t>
  </si>
  <si>
    <t>18. Deterioro y Rtdos por Enajenación Financieros</t>
  </si>
  <si>
    <t>18.a Deterioro y Pérdidas</t>
  </si>
  <si>
    <t>Extraordinarios</t>
  </si>
  <si>
    <t>N18</t>
  </si>
  <si>
    <t>[Notas.xlsm]N16!A6</t>
  </si>
  <si>
    <t>18.b</t>
  </si>
  <si>
    <t>(666),(667),(673),((675),766,773</t>
  </si>
  <si>
    <t>18.b Rtdos por Enajenacion</t>
  </si>
  <si>
    <t>19.</t>
  </si>
  <si>
    <t>(630),(633),638</t>
  </si>
  <si>
    <t>19. Impuestos sobre Bº</t>
  </si>
  <si>
    <t>19 Impuestos sobre Bº</t>
  </si>
  <si>
    <t>Impuestos</t>
  </si>
  <si>
    <t>[Notas.xlsm]N17!A6</t>
  </si>
  <si>
    <t>N19</t>
  </si>
  <si>
    <t>XX</t>
  </si>
  <si>
    <t>XXX</t>
  </si>
  <si>
    <t>XX Costes no Gastos</t>
  </si>
  <si>
    <t>Coste no Gasto</t>
  </si>
  <si>
    <t>[Notas.xlsm]N18!A5</t>
  </si>
  <si>
    <t>Configuración de los Vinculos de las Notas</t>
  </si>
  <si>
    <t>[Notas.xlsm]N8!A1</t>
  </si>
  <si>
    <t>[Notas.xlsm]N9!A1</t>
  </si>
  <si>
    <t>[Notas.xlsm]N10!A1</t>
  </si>
  <si>
    <t>[Notas.xlsm]N11!A1</t>
  </si>
  <si>
    <t>N12</t>
  </si>
  <si>
    <t>[Notas.xlsm]N12!A1</t>
  </si>
  <si>
    <t>N13</t>
  </si>
  <si>
    <t>[Notas.xlsm]N13!A1</t>
  </si>
  <si>
    <t>[Notas.xlsm]N14!A1</t>
  </si>
  <si>
    <t>[Notas.xlsm]N15!A1</t>
  </si>
  <si>
    <t>[Notas.xlsm]N16!A1</t>
  </si>
  <si>
    <t>[Notas.xlsm]N17!A1</t>
  </si>
  <si>
    <t>[Notas.xlsm]N18Indicadores!A5</t>
  </si>
  <si>
    <t>61 - Comercial del Norte</t>
  </si>
  <si>
    <t xml:space="preserve">Desde la Subcuenta : 60000000 hasta 79999999. Desde 01/01/2010 hasta 31/12/2010. Desde el </t>
  </si>
  <si>
    <t>FACT.3/2010 UTE canaria</t>
  </si>
  <si>
    <t>FACT.4/2010 UTE canaria</t>
  </si>
  <si>
    <t>FACT.01/2010 FRANCISCO Pedro BRITO RDG.</t>
  </si>
  <si>
    <t>FACT.2010.A.71 itres</t>
  </si>
  <si>
    <t>FACT.11/2010 ROTURACIONES Y TTES. Cartell</t>
  </si>
  <si>
    <t>FACT.2010.A.180 itres</t>
  </si>
  <si>
    <t>FACT.2010.A.219 itres</t>
  </si>
  <si>
    <t>FACT.15/2010 ROTURACIONES Y TTES. Cartell</t>
  </si>
  <si>
    <t>FACT.2010.A.299 itres</t>
  </si>
  <si>
    <t>FACT.16/2010 ROTURACIONES Y TTES. Cartell</t>
  </si>
  <si>
    <t>FACT.2010.A.362 itres</t>
  </si>
  <si>
    <t>FACT.2010.A.406 itres</t>
  </si>
  <si>
    <t>FACT.25/2010 ROTURACIONES Y TTES. Cartell</t>
  </si>
  <si>
    <t>FACT.26/2010 ROTURACIONES Y TTES. Cartell</t>
  </si>
  <si>
    <t>FACT.2010000285 REPUESTOS La Isla</t>
  </si>
  <si>
    <t>FACT.2010000425 REPUESTOS La Isla</t>
  </si>
  <si>
    <t>FACT.2010000615 REPUESTOS La Isla</t>
  </si>
  <si>
    <t>FACT.2010000628 REPUESTOS La Isla</t>
  </si>
  <si>
    <t>FACT.2010000878 REPUESTOS La Isla</t>
  </si>
  <si>
    <t>FACT.2010000939 REPUESTOS La Isla</t>
  </si>
  <si>
    <t>FACT.2010001002 REPUESTOS La Isla</t>
  </si>
  <si>
    <t>FACT.2010001020 REPUETOS La Isla</t>
  </si>
  <si>
    <t>FACT.2010001074 REPUESTOS La Isla</t>
  </si>
  <si>
    <t>FACT.2010001077 REPUESTOS La Isla</t>
  </si>
  <si>
    <t>FACT.0020100458 TrackMayor</t>
  </si>
  <si>
    <t>FACT.0020100459 Trackotro</t>
  </si>
  <si>
    <t>FACT.20100598 Trackotro</t>
  </si>
  <si>
    <t>FACT.2010001643 REPUESTOS La Isla</t>
  </si>
  <si>
    <t>FACT.20100712 Trackotro</t>
  </si>
  <si>
    <t>FACT.2010001789 REPUESTOS La Isla</t>
  </si>
  <si>
    <t>FACT.2010001850 REPUESTOS La Isla</t>
  </si>
  <si>
    <t>FACT.2010001856 REPUESTOS La Isla</t>
  </si>
  <si>
    <t>FACT.2010001895 REPUESTOS La Isla</t>
  </si>
  <si>
    <t>FACT.2010001938 REPUESTOS La Isla</t>
  </si>
  <si>
    <t>FACT.2010001993 REPUESTOS La Isla</t>
  </si>
  <si>
    <t>FACT.101/2010 Controller Palmas, S.L.U.</t>
  </si>
  <si>
    <t>FACT.102/2010 Controller Palmas, S.L.</t>
  </si>
  <si>
    <t>FACT.2010002244 REPUESTOS La Isla</t>
  </si>
  <si>
    <t>FACT.1-2010 JOSE Glez Glez</t>
  </si>
  <si>
    <t>FACT.20100777 Trackotro</t>
  </si>
  <si>
    <t>PAGO FACT.2010.LZ.525 Azupar, S.L.</t>
  </si>
  <si>
    <t>FACT.11504/2010 TRANSP. HNOS. Garcia Cabrera</t>
  </si>
  <si>
    <t>FACT.2010.LZ.525 AzuparO, S.L.</t>
  </si>
  <si>
    <t>FACT.12051/2010 TRANSP. HNOS. Garcia Cabrera</t>
  </si>
  <si>
    <t>FACT.12134/2010 TRANSP. HNOS. Garcia Cabrera</t>
  </si>
  <si>
    <t xml:space="preserve">FACT.20101013 Trackotro </t>
  </si>
  <si>
    <t>Nombre cuenta</t>
  </si>
  <si>
    <t>Mes</t>
  </si>
  <si>
    <t>Trimestre</t>
  </si>
  <si>
    <t>Factor</t>
  </si>
  <si>
    <t>Año</t>
  </si>
  <si>
    <t>GI</t>
  </si>
  <si>
    <t>Grupo 1</t>
  </si>
  <si>
    <t>Grupo 2</t>
  </si>
  <si>
    <t>Tipologia</t>
  </si>
  <si>
    <t>Subgrupo 2</t>
  </si>
  <si>
    <t>Semana</t>
  </si>
</sst>
</file>

<file path=xl/styles.xml><?xml version="1.0" encoding="utf-8"?>
<styleSheet xmlns="http://schemas.openxmlformats.org/spreadsheetml/2006/main">
  <numFmts count="1">
    <numFmt numFmtId="164" formatCode="#,##0.00\ _€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</font>
    <font>
      <u/>
      <sz val="8"/>
      <color indexed="12"/>
      <name val="Calibri"/>
      <family val="2"/>
    </font>
    <font>
      <u/>
      <sz val="11"/>
      <color theme="10"/>
      <name val="Calibri"/>
      <family val="2"/>
    </font>
    <font>
      <sz val="8"/>
      <color rgb="FFFFFF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4">
    <xf numFmtId="0" fontId="0" fillId="0" borderId="0"/>
    <xf numFmtId="0" fontId="3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5" fillId="0" borderId="0" xfId="1" applyFont="1" applyAlignment="1">
      <alignment horizontal="center"/>
    </xf>
    <xf numFmtId="0" fontId="5" fillId="0" borderId="0" xfId="1" applyFont="1"/>
    <xf numFmtId="0" fontId="3" fillId="0" borderId="0" xfId="1"/>
    <xf numFmtId="0" fontId="3" fillId="0" borderId="0" xfId="1" applyAlignment="1">
      <alignment horizontal="left"/>
    </xf>
    <xf numFmtId="0" fontId="3" fillId="2" borderId="0" xfId="1" applyFill="1" applyAlignment="1">
      <alignment horizontal="left"/>
    </xf>
    <xf numFmtId="0" fontId="0" fillId="4" borderId="0" xfId="0" applyFill="1"/>
    <xf numFmtId="0" fontId="6" fillId="4" borderId="0" xfId="0" applyFont="1" applyFill="1" applyProtection="1">
      <protection locked="0"/>
    </xf>
    <xf numFmtId="0" fontId="0" fillId="0" borderId="0" xfId="0" applyFont="1" applyProtection="1">
      <protection locked="0"/>
    </xf>
    <xf numFmtId="164" fontId="6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1" fontId="6" fillId="4" borderId="0" xfId="0" applyNumberFormat="1" applyFont="1" applyFill="1" applyProtection="1">
      <protection locked="0"/>
    </xf>
    <xf numFmtId="1" fontId="0" fillId="0" borderId="0" xfId="0" applyNumberFormat="1" applyProtection="1">
      <protection locked="0"/>
    </xf>
    <xf numFmtId="0" fontId="2" fillId="0" borderId="0" xfId="1" applyFont="1" applyAlignment="1">
      <alignment horizontal="left"/>
    </xf>
    <xf numFmtId="0" fontId="1" fillId="3" borderId="0" xfId="1" applyFont="1" applyFill="1"/>
    <xf numFmtId="0" fontId="8" fillId="0" borderId="2" xfId="2" applyFont="1" applyFill="1" applyBorder="1" applyAlignment="1"/>
    <xf numFmtId="0" fontId="8" fillId="0" borderId="2" xfId="2" applyFont="1" applyFill="1" applyBorder="1" applyAlignment="1">
      <alignment horizontal="right"/>
    </xf>
    <xf numFmtId="0" fontId="9" fillId="0" borderId="2" xfId="2" applyFont="1" applyFill="1" applyBorder="1" applyAlignment="1"/>
    <xf numFmtId="0" fontId="8" fillId="0" borderId="3" xfId="2" applyFont="1" applyFill="1" applyBorder="1" applyAlignment="1"/>
    <xf numFmtId="0" fontId="8" fillId="0" borderId="3" xfId="2" applyFont="1" applyFill="1" applyBorder="1" applyAlignment="1">
      <alignment horizontal="right"/>
    </xf>
    <xf numFmtId="0" fontId="9" fillId="0" borderId="3" xfId="2" applyFont="1" applyFill="1" applyBorder="1" applyAlignment="1"/>
    <xf numFmtId="0" fontId="10" fillId="0" borderId="0" xfId="3" applyAlignment="1" applyProtection="1"/>
    <xf numFmtId="0" fontId="8" fillId="5" borderId="1" xfId="2" applyFont="1" applyFill="1" applyBorder="1" applyAlignment="1">
      <alignment horizontal="center"/>
    </xf>
    <xf numFmtId="2" fontId="6" fillId="0" borderId="0" xfId="0" applyNumberFormat="1" applyFont="1" applyAlignment="1" applyProtection="1">
      <alignment horizontal="right"/>
      <protection locked="0"/>
    </xf>
    <xf numFmtId="1" fontId="6" fillId="0" borderId="0" xfId="0" applyNumberFormat="1" applyFont="1" applyAlignment="1" applyProtection="1">
      <alignment horizontal="right"/>
      <protection locked="0"/>
    </xf>
    <xf numFmtId="0" fontId="0" fillId="0" borderId="0" xfId="0" applyNumberFormat="1" applyProtection="1">
      <protection locked="0"/>
    </xf>
    <xf numFmtId="2" fontId="6" fillId="0" borderId="0" xfId="0" applyNumberFormat="1" applyFont="1" applyAlignment="1" applyProtection="1">
      <alignment horizontal="left"/>
      <protection locked="0"/>
    </xf>
    <xf numFmtId="0" fontId="6" fillId="0" borderId="0" xfId="0" applyNumberFormat="1" applyFont="1" applyProtection="1">
      <protection locked="0"/>
    </xf>
    <xf numFmtId="0" fontId="6" fillId="0" borderId="0" xfId="0" applyFont="1"/>
    <xf numFmtId="0" fontId="11" fillId="6" borderId="0" xfId="0" applyFont="1" applyFill="1" applyProtection="1">
      <protection locked="0"/>
    </xf>
    <xf numFmtId="1" fontId="5" fillId="0" borderId="0" xfId="1" applyNumberFormat="1" applyFont="1"/>
    <xf numFmtId="1" fontId="5" fillId="0" borderId="0" xfId="1" applyNumberFormat="1" applyFont="1" applyAlignment="1">
      <alignment horizontal="center"/>
    </xf>
    <xf numFmtId="0" fontId="3" fillId="3" borderId="0" xfId="1" applyFill="1" applyAlignment="1">
      <alignment horizontal="center" vertical="center" wrapText="1"/>
    </xf>
    <xf numFmtId="0" fontId="8" fillId="5" borderId="1" xfId="2" applyFont="1" applyFill="1" applyBorder="1" applyAlignment="1">
      <alignment horizontal="left"/>
    </xf>
    <xf numFmtId="0" fontId="1" fillId="3" borderId="0" xfId="1" applyFont="1" applyFill="1" applyAlignment="1">
      <alignment horizontal="center" wrapText="1"/>
    </xf>
  </cellXfs>
  <cellStyles count="4">
    <cellStyle name="Hipervínculo" xfId="3" builtinId="8"/>
    <cellStyle name="Normal" xfId="0" builtinId="0"/>
    <cellStyle name="Normal 2" xfId="1"/>
    <cellStyle name="Normal_Configuracion" xfId="2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8"/>
        <color indexed="12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numFmt numFmtId="0" formatCode="General"/>
      <protection locked="0" hidden="0"/>
    </dxf>
    <dxf>
      <numFmt numFmtId="1" formatCode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left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left" vertical="bottom" textRotation="0" wrapText="0" indent="0" relativeIndent="0" justifyLastLine="0" shrinkToFit="0" mergeCell="0" readingOrder="0"/>
      <protection locked="0" hidden="0"/>
    </dxf>
    <dxf>
      <numFmt numFmtId="2" formatCode="0.00"/>
      <alignment horizontal="left" vertical="bottom" textRotation="0" wrapText="0" indent="0" relativeIndent="255" justifyLastLine="0" shrinkToFit="0" mergeCell="0" readingOrder="0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right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right" vertical="bottom" textRotation="0" wrapText="0" indent="0" relativeIndent="0" justifyLastLine="0" shrinkToFit="0" mergeCell="0" readingOrder="0"/>
      <protection locked="0" hidden="0"/>
    </dxf>
    <dxf>
      <numFmt numFmtId="1" formatCode="0"/>
      <protection locked="0" hidden="0"/>
    </dxf>
    <dxf>
      <numFmt numFmtId="2" formatCode="0.00"/>
      <alignment horizontal="right" vertical="bottom" textRotation="0" wrapText="0" indent="0" relativeIndent="255" justifyLastLine="0" shrinkToFit="0" mergeCell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0\ _€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0\ _€"/>
      <protection locked="0" hidden="0"/>
    </dxf>
    <dxf>
      <protection locked="0" hidden="0"/>
    </dxf>
    <dxf>
      <protection locked="0" hidden="0"/>
    </dxf>
    <dxf>
      <numFmt numFmtId="1" formatCode="0"/>
      <protection locked="0" hidden="0"/>
    </dxf>
    <dxf>
      <numFmt numFmtId="19" formatCode="dd/mm/yyyy"/>
      <protection locked="0" hidden="0"/>
    </dxf>
    <dxf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0\ _€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0\ _€"/>
      <protection locked="0" hidden="0"/>
    </dxf>
    <dxf>
      <protection locked="0" hidden="0"/>
    </dxf>
    <dxf>
      <protection locked="0" hidden="0"/>
    </dxf>
    <dxf>
      <numFmt numFmtId="1" formatCode="0"/>
      <protection locked="0" hidden="0"/>
    </dxf>
    <dxf>
      <numFmt numFmtId="19" formatCode="dd/mm/yyyy"/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_Gtos_Ingresos" displayName="Tabla_Gtos_Ingresos" ref="A6:G581" totalsRowShown="0" headerRowDxfId="53" dataDxfId="52">
  <autoFilter ref="A6:G581"/>
  <sortState ref="A7:G581">
    <sortCondition ref="B6:B581"/>
  </sortState>
  <tableColumns count="7">
    <tableColumn id="1" name="Asiento" dataDxfId="51"/>
    <tableColumn id="2" name="Fecha" dataDxfId="50"/>
    <tableColumn id="3" name="Subcuenta" dataDxfId="49"/>
    <tableColumn id="4" name="Titulo Subcuenta" dataDxfId="48"/>
    <tableColumn id="5" name="Descripción" dataDxfId="47"/>
    <tableColumn id="6" name="Debe" dataDxfId="46"/>
    <tableColumn id="7" name="Haber" dataDxfId="4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" name="Tabla_Gtos_Ingresos7" displayName="Tabla_Gtos_Ingresos7" ref="A3:X578" totalsRowShown="0" headerRowDxfId="44" dataDxfId="43">
  <autoFilter ref="A3:X578">
    <filterColumn colId="7"/>
    <filterColumn colId="8"/>
    <filterColumn colId="9"/>
    <filterColumn colId="10"/>
    <filterColumn colId="11"/>
    <filterColumn colId="12"/>
    <filterColumn colId="13"/>
    <filterColumn colId="14"/>
    <filterColumn colId="15"/>
    <filterColumn colId="16"/>
    <filterColumn colId="17"/>
    <filterColumn colId="18"/>
    <filterColumn colId="19"/>
    <filterColumn colId="20"/>
    <filterColumn colId="21"/>
    <filterColumn colId="22"/>
    <filterColumn colId="23"/>
  </autoFilter>
  <sortState ref="A4:G578">
    <sortCondition ref="B6:B581"/>
  </sortState>
  <tableColumns count="24">
    <tableColumn id="1" name="Asiento" dataDxfId="42"/>
    <tableColumn id="2" name="Fecha" dataDxfId="41"/>
    <tableColumn id="3" name="Subcuenta" dataDxfId="40"/>
    <tableColumn id="4" name="Titulo Subcuenta" dataDxfId="39"/>
    <tableColumn id="5" name="Descripción" dataDxfId="38"/>
    <tableColumn id="6" name="Debe" dataDxfId="37"/>
    <tableColumn id="7" name="Haber" dataDxfId="36"/>
    <tableColumn id="8" name="4 digitos" dataDxfId="35">
      <calculatedColumnFormula>MID(Tabla_Gtos_Ingresos7[[#This Row],[Subcuenta]],1,4)</calculatedColumnFormula>
    </tableColumn>
    <tableColumn id="9" name="3 digitos" dataDxfId="34">
      <calculatedColumnFormula>VALUE(MID(Tabla_Gtos_Ingresos7[[#This Row],[4 digitos]],1,3))</calculatedColumnFormula>
    </tableColumn>
    <tableColumn id="15" name="2 digitos" dataDxfId="33">
      <calculatedColumnFormula>VALUE(MID(Tabla_Gtos_Ingresos7[[#This Row],[3 digitos]],1,2))</calculatedColumnFormula>
    </tableColumn>
    <tableColumn id="18" name="Grupo 1" dataDxfId="32">
      <calculatedColumnFormula>VLOOKUP(Tabla_Gtos_Ingresos7[[#This Row],[3 digitos]],PGC_Gtos_e_Ingresos[],4,FALSE)</calculatedColumnFormula>
    </tableColumn>
    <tableColumn id="21" name="Grupo 2" dataDxfId="31">
      <calculatedColumnFormula>VLOOKUP(Tabla_Gtos_Ingresos7[[#This Row],[Grupo 1]],Tabla3[],4,FALSE)</calculatedColumnFormula>
    </tableColumn>
    <tableColumn id="23" name="Subgrupo 2" dataDxfId="30">
      <calculatedColumnFormula>VLOOKUP(Tabla_Gtos_Ingresos7[[#This Row],[Grupo 1]],Tabla3[],5,FALSE)</calculatedColumnFormula>
    </tableColumn>
    <tableColumn id="19" name="GI" dataDxfId="29">
      <calculatedColumnFormula>VLOOKUP(Tabla_Gtos_Ingresos7[[#This Row],[Grupo 1]],Tabla3[],10,FALSE)</calculatedColumnFormula>
    </tableColumn>
    <tableColumn id="22" name="Tipologia" dataDxfId="28">
      <calculatedColumnFormula>VLOOKUP(Tabla_Gtos_Ingresos7[[#This Row],[Grupo 1]],Tabla3[],6,FALSE)</calculatedColumnFormula>
    </tableColumn>
    <tableColumn id="20" name="Orden" dataDxfId="27">
      <calculatedColumnFormula>VLOOKUP(Tabla_Gtos_Ingresos7[[#This Row],[Grupo 1]],Tabla3[],2,FALSE)</calculatedColumnFormula>
    </tableColumn>
    <tableColumn id="10" name="Nombre cuenta" dataDxfId="26">
      <calculatedColumnFormula>VLOOKUP(Tabla_Gtos_Ingresos7[[#This Row],[3 digitos]],PGC_Gtos_e_Ingresos[],2,FALSE)</calculatedColumnFormula>
    </tableColumn>
    <tableColumn id="16" name="Ctas" dataDxfId="25">
      <calculatedColumnFormula>Tabla_Gtos_Ingresos7[[#This Row],[3 digitos]]&amp;"/"&amp;Tabla_Gtos_Ingresos7[[#This Row],[Nombre cuenta]]</calculatedColumnFormula>
    </tableColumn>
    <tableColumn id="17" name="Año" dataDxfId="24">
      <calculatedColumnFormula>YEAR(Tabla_Gtos_Ingresos7[[#This Row],[Fecha]])</calculatedColumnFormula>
    </tableColumn>
    <tableColumn id="11" name="Mes" dataDxfId="23">
      <calculatedColumnFormula>MONTH(Tabla_Gtos_Ingresos7[[#This Row],[Fecha]])</calculatedColumnFormula>
    </tableColumn>
    <tableColumn id="12" name="Trimestre" dataDxfId="22">
      <calculatedColumnFormula>ROUNDUP(MONTH(Tabla_Gtos_Ingresos7[[#This Row],[Fecha]])/3, 0)</calculatedColumnFormula>
    </tableColumn>
    <tableColumn id="24" name="Semana" dataDxfId="21">
      <calculatedColumnFormula>WEEKNUM(Tabla_Gtos_Ingresos7[[#This Row],[Fecha]])</calculatedColumnFormula>
    </tableColumn>
    <tableColumn id="14" name="Saldo" dataDxfId="20">
      <calculatedColumnFormula>(Tabla_Gtos_Ingresos7[[#This Row],[Factor]]*Tabla_Gtos_Ingresos7[[#This Row],[Haber]])+(Tabla_Gtos_Ingresos7[[#This Row],[Factor]]*Tabla_Gtos_Ingresos7[[#This Row],[Debe]])</calculatedColumnFormula>
    </tableColumn>
    <tableColumn id="13" name="Factor" dataDxfId="19">
      <calculatedColumnFormula>VLOOKUP(Tabla_Gtos_Ingresos7[[#This Row],[3 digitos]],PGC_Gtos_e_Ingresos[],3,FALSE)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" name="PGC_Gtos_e_Ingresos" displayName="PGC_Gtos_e_Ingresos" ref="A4:D127" totalsRowShown="0" headerRowDxfId="18" headerRowCellStyle="Normal 2">
  <autoFilter ref="A4:D127"/>
  <sortState ref="A5:D127">
    <sortCondition ref="A4:A127"/>
  </sortState>
  <tableColumns count="4">
    <tableColumn id="1" name="Código cta" dataDxfId="17" dataCellStyle="Normal 2"/>
    <tableColumn id="2" name="Ctadescripciom" dataDxfId="16" dataCellStyle="Normal 2"/>
    <tableColumn id="3" name="Factor Multiplicador" dataCellStyle="Normal 2"/>
    <tableColumn id="4" name="Grupo" dataDxfId="15" dataCellStyle="Normal 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Tabla3" displayName="Tabla3" ref="I3:R40" totalsRowShown="0" headerRowDxfId="14" dataDxfId="12" headerRowBorderDxfId="13" tableBorderDxfId="11" totalsRowBorderDxfId="10">
  <autoFilter ref="I3:R40"/>
  <sortState ref="I4:R40">
    <sortCondition descending="1" ref="I3:I40"/>
  </sortState>
  <tableColumns count="10">
    <tableColumn id="10" name="Grupo" dataDxfId="9"/>
    <tableColumn id="1" name="Orden" dataDxfId="8"/>
    <tableColumn id="2" name="Cuentas" dataDxfId="7"/>
    <tableColumn id="3" name="Grupo2" dataDxfId="6"/>
    <tableColumn id="4" name="Subgrupo" dataDxfId="5"/>
    <tableColumn id="5" name="Tipología" dataDxfId="4"/>
    <tableColumn id="6" name="Nota" dataDxfId="3"/>
    <tableColumn id="7" name="Enlace" dataDxfId="2"/>
    <tableColumn id="8" name="Vinculo" dataDxfId="1"/>
    <tableColumn id="9" name="G-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[notas.xlsm]n4!a1/" TargetMode="External"/><Relationship Id="rId13" Type="http://schemas.openxmlformats.org/officeDocument/2006/relationships/hyperlink" Target="http://[notas.xlsm]n6!a1/" TargetMode="External"/><Relationship Id="rId18" Type="http://schemas.openxmlformats.org/officeDocument/2006/relationships/hyperlink" Target="http://[notas.xlsm]n8!a2/" TargetMode="External"/><Relationship Id="rId26" Type="http://schemas.openxmlformats.org/officeDocument/2006/relationships/hyperlink" Target="http://[notas.xlsm]n13!a5/" TargetMode="External"/><Relationship Id="rId3" Type="http://schemas.openxmlformats.org/officeDocument/2006/relationships/hyperlink" Target="http://[notas.xlsm]n2!a1/" TargetMode="External"/><Relationship Id="rId21" Type="http://schemas.openxmlformats.org/officeDocument/2006/relationships/hyperlink" Target="http://[notas.xlsm]n11!a5/" TargetMode="External"/><Relationship Id="rId34" Type="http://schemas.openxmlformats.org/officeDocument/2006/relationships/hyperlink" Target="http://[notas.xlsm]n18!a5/" TargetMode="External"/><Relationship Id="rId7" Type="http://schemas.openxmlformats.org/officeDocument/2006/relationships/hyperlink" Target="http://[notas.xlsm]n4!a1/" TargetMode="External"/><Relationship Id="rId12" Type="http://schemas.openxmlformats.org/officeDocument/2006/relationships/hyperlink" Target="http://[notas.xlsm]n6!a1/" TargetMode="External"/><Relationship Id="rId17" Type="http://schemas.openxmlformats.org/officeDocument/2006/relationships/hyperlink" Target="http://[notas.xlsm]n7!a2/" TargetMode="External"/><Relationship Id="rId25" Type="http://schemas.openxmlformats.org/officeDocument/2006/relationships/hyperlink" Target="http://[notas.xlsm]n13!a5/" TargetMode="External"/><Relationship Id="rId33" Type="http://schemas.openxmlformats.org/officeDocument/2006/relationships/hyperlink" Target="http://[notas.xlsm]n17!a6/" TargetMode="External"/><Relationship Id="rId2" Type="http://schemas.openxmlformats.org/officeDocument/2006/relationships/hyperlink" Target="file:///C:\Users\jggomez\Desktop\La%20Palma%20Prefabricados\Notas.xlsm" TargetMode="External"/><Relationship Id="rId16" Type="http://schemas.openxmlformats.org/officeDocument/2006/relationships/hyperlink" Target="http://[notas.xlsm]n7!a1/" TargetMode="External"/><Relationship Id="rId20" Type="http://schemas.openxmlformats.org/officeDocument/2006/relationships/hyperlink" Target="http://[notas.xlsm]n10!a5/" TargetMode="External"/><Relationship Id="rId29" Type="http://schemas.openxmlformats.org/officeDocument/2006/relationships/hyperlink" Target="http://[notas.xlsm]n14!a6/" TargetMode="External"/><Relationship Id="rId1" Type="http://schemas.openxmlformats.org/officeDocument/2006/relationships/hyperlink" Target="file:///C:\Users\jggomez\Desktop\La%20Palma%20Prefabricados\Notas.xlsm" TargetMode="External"/><Relationship Id="rId6" Type="http://schemas.openxmlformats.org/officeDocument/2006/relationships/hyperlink" Target="http://[notas.xlsm]n4!a1/" TargetMode="External"/><Relationship Id="rId11" Type="http://schemas.openxmlformats.org/officeDocument/2006/relationships/hyperlink" Target="http://[notas.xlsm]n6!a1/" TargetMode="External"/><Relationship Id="rId24" Type="http://schemas.openxmlformats.org/officeDocument/2006/relationships/hyperlink" Target="http://[notas.xlsm]n12!a5/" TargetMode="External"/><Relationship Id="rId32" Type="http://schemas.openxmlformats.org/officeDocument/2006/relationships/hyperlink" Target="http://[notas.xlsm]n16!a6/" TargetMode="External"/><Relationship Id="rId5" Type="http://schemas.openxmlformats.org/officeDocument/2006/relationships/hyperlink" Target="http://[notas.xlsm]n4!a1/" TargetMode="External"/><Relationship Id="rId15" Type="http://schemas.openxmlformats.org/officeDocument/2006/relationships/hyperlink" Target="http://[notas.xlsm]n7!a1/" TargetMode="External"/><Relationship Id="rId23" Type="http://schemas.openxmlformats.org/officeDocument/2006/relationships/hyperlink" Target="http://[notas.xlsm]n12!a5/" TargetMode="External"/><Relationship Id="rId28" Type="http://schemas.openxmlformats.org/officeDocument/2006/relationships/hyperlink" Target="http://[notas.xlsm]n14!a5/" TargetMode="External"/><Relationship Id="rId36" Type="http://schemas.openxmlformats.org/officeDocument/2006/relationships/table" Target="../tables/table4.xml"/><Relationship Id="rId10" Type="http://schemas.openxmlformats.org/officeDocument/2006/relationships/hyperlink" Target="http://[notas.xlsm]n5!a1/" TargetMode="External"/><Relationship Id="rId19" Type="http://schemas.openxmlformats.org/officeDocument/2006/relationships/hyperlink" Target="http://[notas.xlsm]n9!a4/" TargetMode="External"/><Relationship Id="rId31" Type="http://schemas.openxmlformats.org/officeDocument/2006/relationships/hyperlink" Target="http://[notas.xlsm]n16!a6/" TargetMode="External"/><Relationship Id="rId4" Type="http://schemas.openxmlformats.org/officeDocument/2006/relationships/hyperlink" Target="http://[notas.xlsm]n3!a1/" TargetMode="External"/><Relationship Id="rId9" Type="http://schemas.openxmlformats.org/officeDocument/2006/relationships/hyperlink" Target="http://[notas.xlsm]n5!a1/" TargetMode="External"/><Relationship Id="rId14" Type="http://schemas.openxmlformats.org/officeDocument/2006/relationships/hyperlink" Target="http://[notas.xlsm]n7!a1/" TargetMode="External"/><Relationship Id="rId22" Type="http://schemas.openxmlformats.org/officeDocument/2006/relationships/hyperlink" Target="http://[notas.xlsm]n11!a5/" TargetMode="External"/><Relationship Id="rId27" Type="http://schemas.openxmlformats.org/officeDocument/2006/relationships/hyperlink" Target="http://[notas.xlsm]n13!a5/" TargetMode="External"/><Relationship Id="rId30" Type="http://schemas.openxmlformats.org/officeDocument/2006/relationships/hyperlink" Target="http://[notas.xlsm]n15!a6/" TargetMode="External"/><Relationship Id="rId35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689"/>
  <sheetViews>
    <sheetView workbookViewId="0">
      <selection activeCell="U47" sqref="U47"/>
    </sheetView>
  </sheetViews>
  <sheetFormatPr baseColWidth="10" defaultRowHeight="12.75"/>
  <cols>
    <col min="1" max="1" width="5" bestFit="1" customWidth="1"/>
    <col min="2" max="2" width="9.85546875" bestFit="1" customWidth="1"/>
    <col min="3" max="3" width="9.5703125" bestFit="1" customWidth="1"/>
    <col min="4" max="4" width="10.140625" bestFit="1" customWidth="1"/>
    <col min="5" max="5" width="9" bestFit="1" customWidth="1"/>
    <col min="6" max="6" width="2.85546875" customWidth="1"/>
    <col min="17" max="17" width="5.85546875" bestFit="1" customWidth="1"/>
    <col min="18" max="18" width="6.28515625" bestFit="1" customWidth="1"/>
    <col min="19" max="19" width="10" bestFit="1" customWidth="1"/>
    <col min="20" max="20" width="7.85546875" bestFit="1" customWidth="1"/>
    <col min="21" max="21" width="5.7109375" bestFit="1" customWidth="1"/>
    <col min="22" max="22" width="2" bestFit="1" customWidth="1"/>
    <col min="23" max="23" width="10.5703125" bestFit="1" customWidth="1"/>
    <col min="24" max="24" width="2" bestFit="1" customWidth="1"/>
  </cols>
  <sheetData>
    <row r="2" spans="1:24">
      <c r="C2" s="1" t="s">
        <v>0</v>
      </c>
      <c r="H2" s="2" t="s">
        <v>894</v>
      </c>
      <c r="T2" s="1" t="s">
        <v>1</v>
      </c>
      <c r="V2" s="1">
        <v>1</v>
      </c>
    </row>
    <row r="3" spans="1:24">
      <c r="N3" s="1" t="s">
        <v>2</v>
      </c>
    </row>
    <row r="4" spans="1:24">
      <c r="C4" s="1" t="s">
        <v>3</v>
      </c>
      <c r="G4" s="1" t="s">
        <v>895</v>
      </c>
    </row>
    <row r="5" spans="1:24">
      <c r="G5" s="1" t="s">
        <v>4</v>
      </c>
    </row>
    <row r="6" spans="1:24">
      <c r="B6" s="1" t="s">
        <v>5</v>
      </c>
      <c r="E6" s="3">
        <v>60100000</v>
      </c>
      <c r="J6" s="1" t="s">
        <v>6</v>
      </c>
      <c r="R6" s="1" t="s">
        <v>7</v>
      </c>
      <c r="X6" s="1">
        <v>0</v>
      </c>
    </row>
    <row r="7" spans="1:24">
      <c r="U7" s="1" t="s">
        <v>8</v>
      </c>
    </row>
    <row r="8" spans="1:24">
      <c r="B8" s="1" t="s">
        <v>9</v>
      </c>
      <c r="E8" s="1" t="s">
        <v>10</v>
      </c>
      <c r="K8" s="1" t="s">
        <v>11</v>
      </c>
      <c r="O8" s="1" t="s">
        <v>12</v>
      </c>
      <c r="Q8" s="1" t="s">
        <v>13</v>
      </c>
    </row>
    <row r="9" spans="1:24">
      <c r="A9" s="1">
        <v>2335</v>
      </c>
      <c r="D9" s="13">
        <v>40466</v>
      </c>
      <c r="I9" s="1" t="s">
        <v>896</v>
      </c>
      <c r="P9" s="1">
        <v>7425</v>
      </c>
      <c r="S9" s="1">
        <v>0</v>
      </c>
      <c r="W9" s="1">
        <v>7425</v>
      </c>
    </row>
    <row r="10" spans="1:24">
      <c r="A10" s="1">
        <v>2511</v>
      </c>
      <c r="D10" s="13">
        <v>40482</v>
      </c>
      <c r="I10" s="1" t="s">
        <v>897</v>
      </c>
      <c r="P10" s="1">
        <v>6818.5</v>
      </c>
      <c r="S10" s="1">
        <v>0</v>
      </c>
      <c r="W10" s="1">
        <v>14243.5</v>
      </c>
    </row>
    <row r="11" spans="1:24">
      <c r="A11" s="1">
        <v>2640</v>
      </c>
      <c r="D11" s="13">
        <v>40497</v>
      </c>
      <c r="I11" s="1" t="s">
        <v>232</v>
      </c>
      <c r="P11" s="1">
        <v>8317.5</v>
      </c>
      <c r="S11" s="1">
        <v>0</v>
      </c>
      <c r="W11" s="1">
        <v>22561</v>
      </c>
    </row>
    <row r="12" spans="1:24">
      <c r="A12" s="1">
        <v>2760</v>
      </c>
      <c r="D12" s="13">
        <v>40512</v>
      </c>
      <c r="I12" s="1" t="s">
        <v>233</v>
      </c>
      <c r="P12" s="1">
        <v>10812</v>
      </c>
      <c r="S12" s="1">
        <v>0</v>
      </c>
      <c r="W12" s="1">
        <v>33373</v>
      </c>
    </row>
    <row r="13" spans="1:24">
      <c r="A13" s="1">
        <v>2906</v>
      </c>
      <c r="D13" s="13">
        <v>40527</v>
      </c>
      <c r="I13" s="1" t="s">
        <v>234</v>
      </c>
      <c r="P13" s="1">
        <v>7092</v>
      </c>
      <c r="S13" s="1">
        <v>0</v>
      </c>
      <c r="W13" s="1">
        <v>40465</v>
      </c>
    </row>
    <row r="14" spans="1:24">
      <c r="A14" s="1">
        <v>3084</v>
      </c>
      <c r="D14" s="13">
        <v>40543</v>
      </c>
      <c r="I14" s="1" t="s">
        <v>235</v>
      </c>
      <c r="P14" s="1">
        <v>3456</v>
      </c>
      <c r="S14" s="1">
        <v>0</v>
      </c>
      <c r="W14" s="1">
        <v>43921</v>
      </c>
    </row>
    <row r="15" spans="1:24">
      <c r="L15" s="1" t="s">
        <v>14</v>
      </c>
      <c r="P15" s="1">
        <v>43921</v>
      </c>
      <c r="S15" s="1">
        <v>0</v>
      </c>
    </row>
    <row r="16" spans="1:24">
      <c r="B16" s="1" t="s">
        <v>5</v>
      </c>
      <c r="E16" s="3">
        <v>60200000</v>
      </c>
      <c r="J16" s="1" t="s">
        <v>15</v>
      </c>
      <c r="R16" s="1" t="s">
        <v>7</v>
      </c>
      <c r="X16" s="1">
        <v>0</v>
      </c>
    </row>
    <row r="17" spans="1:23">
      <c r="U17" s="1" t="s">
        <v>8</v>
      </c>
    </row>
    <row r="18" spans="1:23">
      <c r="B18" s="1" t="s">
        <v>9</v>
      </c>
      <c r="E18" s="1" t="s">
        <v>10</v>
      </c>
      <c r="K18" s="1" t="s">
        <v>11</v>
      </c>
      <c r="O18" s="1" t="s">
        <v>12</v>
      </c>
      <c r="Q18" s="1" t="s">
        <v>13</v>
      </c>
    </row>
    <row r="19" spans="1:23">
      <c r="A19" s="1">
        <v>155</v>
      </c>
      <c r="D19" s="13">
        <v>40209</v>
      </c>
      <c r="I19" s="1" t="s">
        <v>265</v>
      </c>
      <c r="P19" s="1">
        <v>3429.07</v>
      </c>
      <c r="S19" s="1">
        <v>0</v>
      </c>
      <c r="W19" s="1">
        <v>3429.07</v>
      </c>
    </row>
    <row r="20" spans="1:23">
      <c r="A20" s="1">
        <v>473</v>
      </c>
      <c r="D20" s="13">
        <v>40261</v>
      </c>
      <c r="I20" s="1" t="s">
        <v>16</v>
      </c>
      <c r="P20" s="1">
        <v>27.32</v>
      </c>
      <c r="S20" s="1">
        <v>0</v>
      </c>
      <c r="W20" s="1">
        <v>3456.39</v>
      </c>
    </row>
    <row r="21" spans="1:23">
      <c r="A21" s="1">
        <v>486</v>
      </c>
      <c r="D21" s="13">
        <v>40262</v>
      </c>
      <c r="I21" s="2" t="s">
        <v>289</v>
      </c>
      <c r="P21" s="1">
        <v>279.83</v>
      </c>
      <c r="S21" s="1">
        <v>0</v>
      </c>
      <c r="W21" s="1">
        <v>3736.22</v>
      </c>
    </row>
    <row r="22" spans="1:23">
      <c r="A22" s="1">
        <v>1408</v>
      </c>
      <c r="D22" s="13">
        <v>40361</v>
      </c>
      <c r="I22" s="1" t="s">
        <v>290</v>
      </c>
      <c r="P22" s="1">
        <v>101.3</v>
      </c>
      <c r="S22" s="1">
        <v>0</v>
      </c>
      <c r="W22" s="1">
        <v>3837.52</v>
      </c>
    </row>
    <row r="23" spans="1:23">
      <c r="A23" s="1">
        <v>1540</v>
      </c>
      <c r="D23" s="13">
        <v>40377</v>
      </c>
      <c r="I23" s="1" t="s">
        <v>599</v>
      </c>
      <c r="P23" s="1">
        <v>1343.91</v>
      </c>
      <c r="S23" s="1">
        <v>0</v>
      </c>
      <c r="W23" s="1">
        <v>5181.43</v>
      </c>
    </row>
    <row r="24" spans="1:23">
      <c r="A24" s="1">
        <v>1716</v>
      </c>
      <c r="D24" s="13">
        <v>40391</v>
      </c>
      <c r="I24" s="1" t="s">
        <v>291</v>
      </c>
      <c r="P24" s="1">
        <v>304.32</v>
      </c>
      <c r="S24" s="1">
        <v>0</v>
      </c>
      <c r="W24" s="1">
        <v>5485.75</v>
      </c>
    </row>
    <row r="25" spans="1:23">
      <c r="A25" s="1">
        <v>1750</v>
      </c>
      <c r="D25" s="13">
        <v>40401</v>
      </c>
      <c r="I25" s="1" t="s">
        <v>292</v>
      </c>
      <c r="P25" s="1">
        <v>357.73</v>
      </c>
      <c r="S25" s="1">
        <v>0</v>
      </c>
      <c r="W25" s="1">
        <v>5843.48</v>
      </c>
    </row>
    <row r="26" spans="1:23">
      <c r="A26" s="1">
        <v>2014</v>
      </c>
      <c r="D26" s="13">
        <v>40432</v>
      </c>
      <c r="I26" s="1" t="s">
        <v>293</v>
      </c>
      <c r="P26" s="1">
        <v>15.2</v>
      </c>
      <c r="S26" s="1">
        <v>0</v>
      </c>
      <c r="W26" s="1">
        <v>5858.68</v>
      </c>
    </row>
    <row r="27" spans="1:23">
      <c r="A27" s="1">
        <v>2015</v>
      </c>
      <c r="D27" s="13">
        <v>40432</v>
      </c>
      <c r="I27" s="1" t="s">
        <v>294</v>
      </c>
      <c r="P27" s="1">
        <v>109</v>
      </c>
      <c r="S27" s="1">
        <v>0</v>
      </c>
      <c r="W27" s="1">
        <v>5967.68</v>
      </c>
    </row>
    <row r="28" spans="1:23">
      <c r="A28" s="1">
        <v>2033</v>
      </c>
      <c r="D28" s="13">
        <v>40433</v>
      </c>
      <c r="I28" s="1" t="s">
        <v>295</v>
      </c>
      <c r="P28" s="1">
        <v>235.2</v>
      </c>
      <c r="S28" s="1">
        <v>0</v>
      </c>
      <c r="W28" s="1">
        <v>6202.88</v>
      </c>
    </row>
    <row r="29" spans="1:23">
      <c r="A29" s="1">
        <v>2066</v>
      </c>
      <c r="D29" s="13">
        <v>40438</v>
      </c>
      <c r="I29" s="1" t="s">
        <v>600</v>
      </c>
      <c r="P29" s="1">
        <v>50.8</v>
      </c>
      <c r="S29" s="1">
        <v>0</v>
      </c>
      <c r="W29" s="1">
        <v>6253.68</v>
      </c>
    </row>
    <row r="30" spans="1:23">
      <c r="A30" s="1">
        <v>2105</v>
      </c>
      <c r="D30" s="13">
        <v>40443</v>
      </c>
      <c r="I30" s="1" t="s">
        <v>296</v>
      </c>
      <c r="P30" s="1">
        <v>230.42</v>
      </c>
      <c r="S30" s="1">
        <v>0</v>
      </c>
      <c r="W30" s="1">
        <v>6484.1</v>
      </c>
    </row>
    <row r="31" spans="1:23">
      <c r="A31" s="1">
        <v>2200</v>
      </c>
      <c r="D31" s="13">
        <v>40451</v>
      </c>
      <c r="I31" s="1" t="s">
        <v>297</v>
      </c>
      <c r="P31" s="1">
        <v>937</v>
      </c>
      <c r="S31" s="1">
        <v>0</v>
      </c>
      <c r="W31" s="1">
        <v>7421.1</v>
      </c>
    </row>
    <row r="32" spans="1:23">
      <c r="A32" s="1">
        <v>2229</v>
      </c>
      <c r="D32" s="13">
        <v>40452</v>
      </c>
      <c r="I32" s="1" t="s">
        <v>298</v>
      </c>
      <c r="P32" s="1">
        <v>687.56</v>
      </c>
      <c r="S32" s="1">
        <v>0</v>
      </c>
      <c r="W32" s="1">
        <v>8108.66</v>
      </c>
    </row>
    <row r="33" spans="1:24">
      <c r="A33" s="1">
        <v>2379</v>
      </c>
      <c r="D33" s="13">
        <v>40472</v>
      </c>
      <c r="I33" s="1" t="s">
        <v>601</v>
      </c>
      <c r="P33" s="1">
        <v>132.88999999999999</v>
      </c>
      <c r="S33" s="1">
        <v>0</v>
      </c>
      <c r="W33" s="1">
        <v>8241.5499999999993</v>
      </c>
    </row>
    <row r="34" spans="1:24">
      <c r="A34" s="1">
        <v>2399</v>
      </c>
      <c r="D34" s="13">
        <v>40474</v>
      </c>
      <c r="I34" s="1" t="s">
        <v>471</v>
      </c>
      <c r="P34" s="1">
        <v>142.80000000000001</v>
      </c>
      <c r="S34" s="1">
        <v>0</v>
      </c>
      <c r="W34" s="1">
        <v>8384.35</v>
      </c>
    </row>
    <row r="35" spans="1:24">
      <c r="A35" s="1">
        <v>2403</v>
      </c>
      <c r="D35" s="13">
        <v>40474</v>
      </c>
      <c r="I35" s="1" t="s">
        <v>299</v>
      </c>
      <c r="P35" s="1">
        <v>89.4</v>
      </c>
      <c r="S35" s="1">
        <v>0</v>
      </c>
      <c r="W35" s="1">
        <v>8473.75</v>
      </c>
    </row>
    <row r="36" spans="1:24">
      <c r="A36" s="1">
        <v>2927</v>
      </c>
      <c r="D36" s="13">
        <v>40529</v>
      </c>
      <c r="I36" s="1" t="s">
        <v>602</v>
      </c>
      <c r="P36" s="1">
        <v>386.96</v>
      </c>
      <c r="S36" s="1">
        <v>0</v>
      </c>
      <c r="W36" s="1">
        <v>8860.7099999999991</v>
      </c>
    </row>
    <row r="37" spans="1:24">
      <c r="L37" s="1" t="s">
        <v>14</v>
      </c>
      <c r="P37" s="1">
        <v>8860.7099999999991</v>
      </c>
      <c r="S37" s="1">
        <v>0</v>
      </c>
    </row>
    <row r="38" spans="1:24">
      <c r="B38" s="1" t="s">
        <v>5</v>
      </c>
      <c r="E38" s="3">
        <v>60600000</v>
      </c>
      <c r="J38" s="1" t="s">
        <v>17</v>
      </c>
      <c r="R38" s="1" t="s">
        <v>7</v>
      </c>
      <c r="X38" s="1">
        <v>0</v>
      </c>
    </row>
    <row r="39" spans="1:24">
      <c r="U39" s="1" t="s">
        <v>8</v>
      </c>
    </row>
    <row r="40" spans="1:24">
      <c r="B40" s="1" t="s">
        <v>9</v>
      </c>
      <c r="E40" s="1" t="s">
        <v>10</v>
      </c>
      <c r="K40" s="1" t="s">
        <v>11</v>
      </c>
      <c r="O40" s="1" t="s">
        <v>12</v>
      </c>
      <c r="Q40" s="1" t="s">
        <v>13</v>
      </c>
    </row>
    <row r="41" spans="1:24">
      <c r="A41" s="1">
        <v>156</v>
      </c>
      <c r="D41" s="13">
        <v>40209</v>
      </c>
      <c r="I41" s="1" t="s">
        <v>266</v>
      </c>
      <c r="P41" s="1">
        <v>0</v>
      </c>
      <c r="S41" s="1">
        <v>171.46</v>
      </c>
      <c r="W41" s="1">
        <v>-171.46</v>
      </c>
    </row>
    <row r="42" spans="1:24">
      <c r="A42" s="1">
        <v>175</v>
      </c>
      <c r="D42" s="13">
        <v>40210</v>
      </c>
      <c r="I42" s="1" t="s">
        <v>267</v>
      </c>
      <c r="P42" s="1">
        <v>0</v>
      </c>
      <c r="S42" s="1">
        <v>6.29</v>
      </c>
      <c r="W42" s="1">
        <v>-177.75</v>
      </c>
    </row>
    <row r="43" spans="1:24">
      <c r="A43" s="1">
        <v>1294</v>
      </c>
      <c r="D43" s="13">
        <v>40355</v>
      </c>
      <c r="I43" s="1" t="s">
        <v>308</v>
      </c>
      <c r="P43" s="1">
        <v>0</v>
      </c>
      <c r="S43" s="1">
        <v>594.02</v>
      </c>
      <c r="W43" s="1">
        <v>-771.77</v>
      </c>
    </row>
    <row r="44" spans="1:24">
      <c r="A44" s="1">
        <v>1923</v>
      </c>
      <c r="D44" s="13">
        <v>40421</v>
      </c>
      <c r="I44" s="1" t="s">
        <v>268</v>
      </c>
      <c r="P44" s="1">
        <v>0</v>
      </c>
      <c r="S44" s="1">
        <v>16.84</v>
      </c>
      <c r="W44" s="1">
        <v>-788.61</v>
      </c>
    </row>
    <row r="45" spans="1:24">
      <c r="A45" s="1">
        <v>2176</v>
      </c>
      <c r="D45" s="13">
        <v>40451</v>
      </c>
      <c r="I45" s="1" t="s">
        <v>269</v>
      </c>
      <c r="P45" s="1">
        <v>0</v>
      </c>
      <c r="S45" s="1">
        <v>1452.77</v>
      </c>
      <c r="W45" s="1">
        <v>-2241.38</v>
      </c>
    </row>
    <row r="46" spans="1:24">
      <c r="L46" s="1" t="s">
        <v>14</v>
      </c>
      <c r="P46" s="1">
        <v>0</v>
      </c>
      <c r="S46" s="1">
        <v>2241.38</v>
      </c>
    </row>
    <row r="47" spans="1:24">
      <c r="B47" s="1" t="s">
        <v>5</v>
      </c>
      <c r="E47" s="1">
        <v>60700000</v>
      </c>
      <c r="J47" s="1" t="s">
        <v>18</v>
      </c>
      <c r="R47" s="1" t="s">
        <v>7</v>
      </c>
      <c r="X47" s="1">
        <v>0</v>
      </c>
    </row>
    <row r="48" spans="1:24">
      <c r="U48" s="1" t="s">
        <v>8</v>
      </c>
    </row>
    <row r="49" spans="1:23">
      <c r="B49" s="1" t="s">
        <v>9</v>
      </c>
      <c r="E49" s="1" t="s">
        <v>10</v>
      </c>
      <c r="K49" s="1" t="s">
        <v>11</v>
      </c>
      <c r="O49" s="1" t="s">
        <v>12</v>
      </c>
      <c r="Q49" s="1" t="s">
        <v>13</v>
      </c>
    </row>
    <row r="50" spans="1:23">
      <c r="A50" s="1">
        <v>5</v>
      </c>
      <c r="D50" s="13">
        <v>40180</v>
      </c>
      <c r="I50" s="1" t="s">
        <v>640</v>
      </c>
      <c r="P50" s="1">
        <v>3339</v>
      </c>
      <c r="S50" s="1">
        <v>0</v>
      </c>
      <c r="W50" s="1">
        <v>3339</v>
      </c>
    </row>
    <row r="51" spans="1:23">
      <c r="A51" s="1">
        <v>74</v>
      </c>
      <c r="D51" s="13">
        <v>40194</v>
      </c>
      <c r="I51" s="1" t="s">
        <v>327</v>
      </c>
      <c r="P51" s="1">
        <v>680.75</v>
      </c>
      <c r="S51" s="1">
        <v>0</v>
      </c>
      <c r="W51" s="1">
        <v>4019.75</v>
      </c>
    </row>
    <row r="52" spans="1:23">
      <c r="A52" s="1">
        <v>168</v>
      </c>
      <c r="D52" s="13">
        <v>40209</v>
      </c>
      <c r="I52" s="1" t="s">
        <v>898</v>
      </c>
      <c r="P52" s="1">
        <v>954</v>
      </c>
      <c r="S52" s="1">
        <v>0</v>
      </c>
      <c r="W52" s="1">
        <v>4973.75</v>
      </c>
    </row>
    <row r="53" spans="1:23">
      <c r="A53" s="1">
        <v>230</v>
      </c>
      <c r="D53" s="13">
        <v>40223</v>
      </c>
      <c r="I53" s="1" t="s">
        <v>328</v>
      </c>
      <c r="P53" s="1">
        <v>253.5</v>
      </c>
      <c r="S53" s="1">
        <v>0</v>
      </c>
      <c r="W53" s="1">
        <v>5227.25</v>
      </c>
    </row>
    <row r="54" spans="1:23">
      <c r="A54" s="1">
        <v>359</v>
      </c>
      <c r="D54" s="13">
        <v>40237</v>
      </c>
      <c r="I54" s="1" t="s">
        <v>899</v>
      </c>
      <c r="P54" s="1">
        <v>244.14</v>
      </c>
      <c r="S54" s="1">
        <v>0</v>
      </c>
      <c r="W54" s="1">
        <v>5471.39</v>
      </c>
    </row>
    <row r="55" spans="1:23">
      <c r="A55" s="1">
        <v>534</v>
      </c>
      <c r="D55" s="13">
        <v>40265</v>
      </c>
      <c r="I55" s="1" t="s">
        <v>900</v>
      </c>
      <c r="P55" s="1">
        <v>1590</v>
      </c>
      <c r="S55" s="1">
        <v>0</v>
      </c>
      <c r="W55" s="1">
        <v>7061.39</v>
      </c>
    </row>
    <row r="56" spans="1:23">
      <c r="A56" s="1">
        <v>833</v>
      </c>
      <c r="D56" s="13">
        <v>40298</v>
      </c>
      <c r="I56" s="1" t="s">
        <v>901</v>
      </c>
      <c r="P56" s="1">
        <v>407.86</v>
      </c>
      <c r="S56" s="1">
        <v>0</v>
      </c>
      <c r="W56" s="1">
        <v>7469.25</v>
      </c>
    </row>
    <row r="57" spans="1:23">
      <c r="A57" s="1">
        <v>1043</v>
      </c>
      <c r="D57" s="13">
        <v>40327</v>
      </c>
      <c r="I57" s="1" t="s">
        <v>902</v>
      </c>
      <c r="P57" s="1">
        <v>790.56</v>
      </c>
      <c r="S57" s="1">
        <v>0</v>
      </c>
      <c r="W57" s="1">
        <v>8259.81</v>
      </c>
    </row>
    <row r="58" spans="1:23">
      <c r="A58" s="1">
        <v>1298</v>
      </c>
      <c r="D58" s="13">
        <v>40355</v>
      </c>
      <c r="I58" s="1" t="s">
        <v>338</v>
      </c>
      <c r="P58" s="1">
        <v>3502.62</v>
      </c>
      <c r="S58" s="1">
        <v>0</v>
      </c>
      <c r="W58" s="1">
        <v>11762.43</v>
      </c>
    </row>
    <row r="59" spans="1:23">
      <c r="A59" s="1">
        <v>1322</v>
      </c>
      <c r="D59" s="13">
        <v>40356</v>
      </c>
      <c r="I59" s="1" t="s">
        <v>903</v>
      </c>
      <c r="P59" s="1">
        <v>2399.2199999999998</v>
      </c>
      <c r="S59" s="1">
        <v>0</v>
      </c>
      <c r="W59" s="1">
        <v>14161.65</v>
      </c>
    </row>
    <row r="60" spans="1:23">
      <c r="A60" s="1">
        <v>1559</v>
      </c>
      <c r="D60" s="13">
        <v>40381</v>
      </c>
      <c r="I60" s="1" t="s">
        <v>342</v>
      </c>
      <c r="P60" s="1">
        <v>650</v>
      </c>
      <c r="S60" s="1">
        <v>0</v>
      </c>
      <c r="W60" s="1">
        <v>14811.65</v>
      </c>
    </row>
    <row r="61" spans="1:23">
      <c r="A61" s="1">
        <v>1706</v>
      </c>
      <c r="D61" s="13">
        <v>40390</v>
      </c>
      <c r="I61" s="1" t="s">
        <v>904</v>
      </c>
      <c r="P61" s="1">
        <v>1548.24</v>
      </c>
      <c r="S61" s="1">
        <v>0</v>
      </c>
      <c r="W61" s="1">
        <v>16359.89</v>
      </c>
    </row>
    <row r="62" spans="1:23">
      <c r="A62" s="1">
        <v>1712</v>
      </c>
      <c r="D62" s="13">
        <v>40390</v>
      </c>
      <c r="I62" s="1" t="s">
        <v>905</v>
      </c>
      <c r="P62" s="1">
        <v>480</v>
      </c>
      <c r="S62" s="1">
        <v>0</v>
      </c>
      <c r="W62" s="1">
        <v>16839.89</v>
      </c>
    </row>
    <row r="63" spans="1:23">
      <c r="A63" s="1">
        <v>1748</v>
      </c>
      <c r="D63" s="13">
        <v>40398</v>
      </c>
      <c r="I63" s="1" t="s">
        <v>339</v>
      </c>
      <c r="P63" s="1">
        <v>3026</v>
      </c>
      <c r="S63" s="1">
        <v>0</v>
      </c>
      <c r="W63" s="1">
        <v>19865.89</v>
      </c>
    </row>
    <row r="64" spans="1:23">
      <c r="A64" s="1">
        <v>2168</v>
      </c>
      <c r="D64" s="13">
        <v>40451</v>
      </c>
      <c r="I64" s="1" t="s">
        <v>343</v>
      </c>
      <c r="P64" s="1">
        <v>21318</v>
      </c>
      <c r="S64" s="1">
        <v>0</v>
      </c>
      <c r="W64" s="1">
        <v>41183.89</v>
      </c>
    </row>
    <row r="65" spans="1:24">
      <c r="A65" s="1">
        <v>2206</v>
      </c>
      <c r="D65" s="13">
        <v>40451</v>
      </c>
      <c r="I65" s="1" t="s">
        <v>906</v>
      </c>
      <c r="P65" s="1">
        <v>55.86</v>
      </c>
      <c r="S65" s="1">
        <v>0</v>
      </c>
      <c r="W65" s="1">
        <v>41239.75</v>
      </c>
    </row>
    <row r="66" spans="1:24">
      <c r="A66" s="1">
        <v>2472</v>
      </c>
      <c r="D66" s="13">
        <v>40479</v>
      </c>
      <c r="I66" s="1" t="s">
        <v>344</v>
      </c>
      <c r="P66" s="1">
        <v>12270</v>
      </c>
      <c r="S66" s="1">
        <v>0</v>
      </c>
      <c r="W66" s="1">
        <v>53509.75</v>
      </c>
    </row>
    <row r="67" spans="1:24">
      <c r="A67" s="1">
        <v>2526</v>
      </c>
      <c r="D67" s="13">
        <v>40482</v>
      </c>
      <c r="I67" s="1" t="s">
        <v>907</v>
      </c>
      <c r="P67" s="1">
        <v>2165.0700000000002</v>
      </c>
      <c r="S67" s="1">
        <v>0</v>
      </c>
      <c r="W67" s="1">
        <v>55674.82</v>
      </c>
    </row>
    <row r="68" spans="1:24">
      <c r="A68" s="1">
        <v>2535</v>
      </c>
      <c r="D68" s="13">
        <v>40482</v>
      </c>
      <c r="I68" s="1" t="s">
        <v>908</v>
      </c>
      <c r="P68" s="1">
        <v>2352</v>
      </c>
      <c r="S68" s="1">
        <v>0</v>
      </c>
      <c r="W68" s="1">
        <v>58026.82</v>
      </c>
    </row>
    <row r="69" spans="1:24">
      <c r="A69" s="1">
        <v>2758</v>
      </c>
      <c r="D69" s="13">
        <v>40510</v>
      </c>
      <c r="I69" s="1" t="s">
        <v>909</v>
      </c>
      <c r="P69" s="1">
        <v>3744</v>
      </c>
      <c r="S69" s="1">
        <v>0</v>
      </c>
      <c r="W69" s="1">
        <v>61770.82</v>
      </c>
    </row>
    <row r="70" spans="1:24">
      <c r="L70" s="1" t="s">
        <v>14</v>
      </c>
      <c r="P70" s="1">
        <v>61770.82</v>
      </c>
      <c r="S70" s="1">
        <v>0</v>
      </c>
    </row>
    <row r="71" spans="1:24">
      <c r="B71" s="1" t="s">
        <v>5</v>
      </c>
      <c r="E71" s="1">
        <v>60700001</v>
      </c>
      <c r="J71" s="1" t="s">
        <v>19</v>
      </c>
      <c r="R71" s="1" t="s">
        <v>7</v>
      </c>
      <c r="X71" s="1">
        <v>0</v>
      </c>
    </row>
    <row r="72" spans="1:24">
      <c r="U72" s="1" t="s">
        <v>8</v>
      </c>
    </row>
    <row r="73" spans="1:24">
      <c r="B73" s="1" t="s">
        <v>9</v>
      </c>
      <c r="E73" s="1" t="s">
        <v>10</v>
      </c>
      <c r="K73" s="1" t="s">
        <v>11</v>
      </c>
      <c r="O73" s="1" t="s">
        <v>12</v>
      </c>
      <c r="Q73" s="1" t="s">
        <v>13</v>
      </c>
    </row>
    <row r="74" spans="1:24">
      <c r="A74" s="1">
        <v>964</v>
      </c>
      <c r="D74" s="13">
        <v>40319</v>
      </c>
      <c r="I74" s="1" t="s">
        <v>309</v>
      </c>
      <c r="P74" s="1">
        <v>38174.94</v>
      </c>
      <c r="S74" s="1">
        <v>0</v>
      </c>
      <c r="W74" s="1">
        <v>38174.94</v>
      </c>
    </row>
    <row r="75" spans="1:24">
      <c r="A75" s="1">
        <v>1296</v>
      </c>
      <c r="D75" s="13">
        <v>40355</v>
      </c>
      <c r="I75" s="2" t="s">
        <v>652</v>
      </c>
      <c r="P75" s="1">
        <v>3074.49</v>
      </c>
      <c r="S75" s="1">
        <v>0</v>
      </c>
      <c r="W75" s="1">
        <v>41249.43</v>
      </c>
    </row>
    <row r="76" spans="1:24">
      <c r="A76" s="1">
        <v>2903</v>
      </c>
      <c r="D76" s="13">
        <v>40527</v>
      </c>
      <c r="I76" s="1" t="s">
        <v>353</v>
      </c>
      <c r="P76" s="1">
        <v>1149</v>
      </c>
      <c r="S76" s="1">
        <v>0</v>
      </c>
      <c r="W76" s="1">
        <v>42398.43</v>
      </c>
    </row>
    <row r="77" spans="1:24">
      <c r="L77" s="1" t="s">
        <v>14</v>
      </c>
      <c r="P77" s="1">
        <v>42398.43</v>
      </c>
      <c r="S77" s="1">
        <v>0</v>
      </c>
    </row>
    <row r="78" spans="1:24">
      <c r="B78" s="1" t="s">
        <v>5</v>
      </c>
      <c r="E78" s="1">
        <v>60800000</v>
      </c>
      <c r="J78" s="1" t="s">
        <v>20</v>
      </c>
      <c r="R78" s="1" t="s">
        <v>7</v>
      </c>
      <c r="X78" s="1">
        <v>0</v>
      </c>
    </row>
    <row r="79" spans="1:24">
      <c r="U79" s="1" t="s">
        <v>8</v>
      </c>
    </row>
    <row r="80" spans="1:24">
      <c r="B80" s="1" t="s">
        <v>9</v>
      </c>
      <c r="E80" s="1" t="s">
        <v>10</v>
      </c>
      <c r="K80" s="1" t="s">
        <v>11</v>
      </c>
      <c r="O80" s="1" t="s">
        <v>12</v>
      </c>
      <c r="Q80" s="1" t="s">
        <v>13</v>
      </c>
    </row>
    <row r="81" spans="1:24">
      <c r="A81" s="1">
        <v>64</v>
      </c>
      <c r="D81" s="13">
        <v>40192</v>
      </c>
      <c r="I81" s="1" t="s">
        <v>373</v>
      </c>
      <c r="P81" s="1">
        <v>0</v>
      </c>
      <c r="S81" s="1">
        <v>351.87</v>
      </c>
      <c r="W81" s="1">
        <v>-351.87</v>
      </c>
    </row>
    <row r="82" spans="1:24">
      <c r="A82" s="1">
        <v>1331</v>
      </c>
      <c r="D82" s="13">
        <v>40356</v>
      </c>
      <c r="I82" s="1" t="s">
        <v>374</v>
      </c>
      <c r="P82" s="1">
        <v>0</v>
      </c>
      <c r="S82" s="1">
        <v>12.34</v>
      </c>
      <c r="W82" s="1">
        <v>-364.21</v>
      </c>
    </row>
    <row r="83" spans="1:24">
      <c r="L83" s="1" t="s">
        <v>14</v>
      </c>
      <c r="P83" s="1">
        <v>0</v>
      </c>
      <c r="S83" s="1">
        <v>364.21</v>
      </c>
    </row>
    <row r="84" spans="1:24">
      <c r="B84" s="1" t="s">
        <v>5</v>
      </c>
      <c r="E84" s="1">
        <v>62200000</v>
      </c>
      <c r="J84" s="1" t="s">
        <v>21</v>
      </c>
      <c r="R84" s="1" t="s">
        <v>7</v>
      </c>
      <c r="X84" s="1">
        <v>0</v>
      </c>
    </row>
    <row r="85" spans="1:24">
      <c r="U85" s="1" t="s">
        <v>8</v>
      </c>
    </row>
    <row r="86" spans="1:24">
      <c r="B86" s="1" t="s">
        <v>9</v>
      </c>
      <c r="E86" s="1" t="s">
        <v>10</v>
      </c>
      <c r="K86" s="1" t="s">
        <v>11</v>
      </c>
      <c r="O86" s="1" t="s">
        <v>12</v>
      </c>
      <c r="Q86" s="1" t="s">
        <v>13</v>
      </c>
    </row>
    <row r="87" spans="1:24">
      <c r="A87" s="1">
        <v>23</v>
      </c>
      <c r="D87" s="13">
        <v>40180</v>
      </c>
      <c r="I87" s="1" t="s">
        <v>653</v>
      </c>
      <c r="P87" s="1">
        <v>120</v>
      </c>
      <c r="S87" s="1">
        <v>0</v>
      </c>
      <c r="W87" s="1">
        <v>120</v>
      </c>
    </row>
    <row r="88" spans="1:24">
      <c r="A88" s="1">
        <v>50</v>
      </c>
      <c r="D88" s="13">
        <v>40188</v>
      </c>
      <c r="I88" s="1" t="s">
        <v>375</v>
      </c>
      <c r="P88" s="1">
        <v>330.22</v>
      </c>
      <c r="S88" s="1">
        <v>0</v>
      </c>
      <c r="W88" s="1">
        <v>450.22</v>
      </c>
    </row>
    <row r="89" spans="1:24">
      <c r="A89" s="1">
        <v>57</v>
      </c>
      <c r="D89" s="13">
        <v>40189</v>
      </c>
      <c r="I89" s="1" t="s">
        <v>689</v>
      </c>
      <c r="P89" s="1">
        <v>156.41999999999999</v>
      </c>
      <c r="S89" s="1">
        <v>0</v>
      </c>
      <c r="W89" s="1">
        <v>606.64</v>
      </c>
    </row>
    <row r="90" spans="1:24">
      <c r="A90" s="1">
        <v>77</v>
      </c>
      <c r="D90" s="13">
        <v>40196</v>
      </c>
      <c r="I90" s="1" t="s">
        <v>376</v>
      </c>
      <c r="P90" s="1">
        <v>122.02</v>
      </c>
      <c r="S90" s="1">
        <v>0</v>
      </c>
      <c r="W90" s="1">
        <v>728.66</v>
      </c>
    </row>
    <row r="91" spans="1:24">
      <c r="A91" s="1">
        <v>89</v>
      </c>
      <c r="D91" s="13">
        <v>40201</v>
      </c>
      <c r="I91" s="1" t="s">
        <v>377</v>
      </c>
      <c r="P91" s="1">
        <v>44.96</v>
      </c>
      <c r="S91" s="1">
        <v>0</v>
      </c>
      <c r="W91" s="1">
        <v>773.62</v>
      </c>
    </row>
    <row r="92" spans="1:24">
      <c r="A92" s="1">
        <v>90</v>
      </c>
      <c r="D92" s="13">
        <v>40201</v>
      </c>
      <c r="I92" s="1" t="s">
        <v>378</v>
      </c>
      <c r="P92" s="1">
        <v>267.39999999999998</v>
      </c>
      <c r="S92" s="1">
        <v>0</v>
      </c>
      <c r="W92" s="1">
        <v>1041.02</v>
      </c>
    </row>
    <row r="93" spans="1:24">
      <c r="A93" s="1">
        <v>139</v>
      </c>
      <c r="D93" s="13">
        <v>40209</v>
      </c>
      <c r="I93" s="1" t="s">
        <v>300</v>
      </c>
      <c r="P93" s="1">
        <v>168.1</v>
      </c>
      <c r="S93" s="1">
        <v>0</v>
      </c>
      <c r="W93" s="1">
        <v>1209.1199999999999</v>
      </c>
    </row>
    <row r="94" spans="1:24">
      <c r="A94" s="1">
        <v>141</v>
      </c>
      <c r="D94" s="13">
        <v>40209</v>
      </c>
      <c r="I94" s="1" t="s">
        <v>379</v>
      </c>
      <c r="P94" s="1">
        <v>9680.2800000000007</v>
      </c>
      <c r="S94" s="1">
        <v>0</v>
      </c>
      <c r="W94" s="1">
        <v>10889.4</v>
      </c>
    </row>
    <row r="95" spans="1:24">
      <c r="A95" s="1">
        <v>170</v>
      </c>
      <c r="D95" s="13">
        <v>40210</v>
      </c>
      <c r="I95" s="1" t="s">
        <v>340</v>
      </c>
      <c r="P95" s="1">
        <v>1020</v>
      </c>
      <c r="S95" s="1">
        <v>0</v>
      </c>
      <c r="W95" s="1">
        <v>11909.4</v>
      </c>
    </row>
    <row r="96" spans="1:24">
      <c r="A96" s="1">
        <v>190</v>
      </c>
      <c r="D96" s="13">
        <v>40216</v>
      </c>
      <c r="I96" s="1" t="s">
        <v>910</v>
      </c>
      <c r="P96" s="1">
        <v>270.38</v>
      </c>
      <c r="S96" s="1">
        <v>0</v>
      </c>
      <c r="W96" s="1">
        <v>12179.78</v>
      </c>
    </row>
    <row r="97" spans="1:23">
      <c r="A97" s="1">
        <v>240</v>
      </c>
      <c r="D97" s="13">
        <v>40227</v>
      </c>
      <c r="I97" s="1" t="s">
        <v>380</v>
      </c>
      <c r="P97" s="1">
        <v>302</v>
      </c>
      <c r="S97" s="1">
        <v>0</v>
      </c>
      <c r="W97" s="1">
        <v>12481.78</v>
      </c>
    </row>
    <row r="98" spans="1:23">
      <c r="A98" s="1">
        <v>248</v>
      </c>
      <c r="D98" s="13">
        <v>40228</v>
      </c>
      <c r="I98" s="1" t="s">
        <v>301</v>
      </c>
      <c r="P98" s="1">
        <v>237.6</v>
      </c>
      <c r="S98" s="1">
        <v>0</v>
      </c>
      <c r="W98" s="1">
        <v>12719.38</v>
      </c>
    </row>
    <row r="99" spans="1:23">
      <c r="A99" s="1">
        <v>273</v>
      </c>
      <c r="D99" s="13">
        <v>40230</v>
      </c>
      <c r="I99" s="1" t="s">
        <v>302</v>
      </c>
      <c r="P99" s="1">
        <v>484.2</v>
      </c>
      <c r="S99" s="1">
        <v>0</v>
      </c>
      <c r="W99" s="1">
        <v>13203.58</v>
      </c>
    </row>
    <row r="100" spans="1:23">
      <c r="A100" s="1">
        <v>282</v>
      </c>
      <c r="D100" s="13">
        <v>40231</v>
      </c>
      <c r="I100" s="1" t="s">
        <v>911</v>
      </c>
      <c r="P100" s="1">
        <v>725.62</v>
      </c>
      <c r="S100" s="1">
        <v>0</v>
      </c>
      <c r="W100" s="1">
        <v>13929.2</v>
      </c>
    </row>
    <row r="101" spans="1:23">
      <c r="A101" s="1">
        <v>294</v>
      </c>
      <c r="D101" s="13">
        <v>40234</v>
      </c>
      <c r="I101" s="1" t="s">
        <v>381</v>
      </c>
      <c r="P101" s="1">
        <v>1117.5999999999999</v>
      </c>
      <c r="S101" s="1">
        <v>0</v>
      </c>
      <c r="W101" s="1">
        <v>15046.8</v>
      </c>
    </row>
    <row r="102" spans="1:23">
      <c r="A102" s="1">
        <v>383</v>
      </c>
      <c r="D102" s="13">
        <v>40242</v>
      </c>
      <c r="I102" s="1" t="s">
        <v>382</v>
      </c>
      <c r="P102" s="1">
        <v>508.65</v>
      </c>
      <c r="S102" s="1">
        <v>0</v>
      </c>
      <c r="W102" s="1">
        <v>15555.45</v>
      </c>
    </row>
    <row r="103" spans="1:23">
      <c r="A103" s="1">
        <v>445</v>
      </c>
      <c r="D103" s="13">
        <v>40252</v>
      </c>
      <c r="I103" s="1" t="s">
        <v>912</v>
      </c>
      <c r="P103" s="1">
        <v>1600.66</v>
      </c>
      <c r="S103" s="1">
        <v>0</v>
      </c>
      <c r="W103" s="1">
        <v>17156.11</v>
      </c>
    </row>
    <row r="104" spans="1:23">
      <c r="A104" s="1">
        <v>450</v>
      </c>
      <c r="D104" s="13">
        <v>40254</v>
      </c>
      <c r="I104" s="1" t="s">
        <v>383</v>
      </c>
      <c r="P104" s="1">
        <v>389.75</v>
      </c>
      <c r="S104" s="1">
        <v>0</v>
      </c>
      <c r="W104" s="1">
        <v>17545.86</v>
      </c>
    </row>
    <row r="105" spans="1:23">
      <c r="A105" s="1">
        <v>461</v>
      </c>
      <c r="D105" s="13">
        <v>40255</v>
      </c>
      <c r="I105" s="1" t="s">
        <v>913</v>
      </c>
      <c r="P105" s="1">
        <v>39.22</v>
      </c>
      <c r="S105" s="1">
        <v>0</v>
      </c>
      <c r="W105" s="1">
        <v>17585.080000000002</v>
      </c>
    </row>
    <row r="106" spans="1:23">
      <c r="A106" s="1">
        <v>660</v>
      </c>
      <c r="D106" s="13">
        <v>40282</v>
      </c>
      <c r="I106" s="1" t="s">
        <v>384</v>
      </c>
      <c r="P106" s="1">
        <v>641.20000000000005</v>
      </c>
      <c r="S106" s="1">
        <v>0</v>
      </c>
      <c r="W106" s="1">
        <v>18226.28</v>
      </c>
    </row>
    <row r="107" spans="1:23">
      <c r="A107" s="1">
        <v>676</v>
      </c>
      <c r="D107" s="13">
        <v>40285</v>
      </c>
      <c r="I107" s="1" t="s">
        <v>914</v>
      </c>
      <c r="P107" s="1">
        <v>2209.64</v>
      </c>
      <c r="S107" s="1">
        <v>0</v>
      </c>
      <c r="W107" s="1">
        <v>20435.919999999998</v>
      </c>
    </row>
    <row r="108" spans="1:23">
      <c r="A108" s="1">
        <v>726</v>
      </c>
      <c r="D108" s="13">
        <v>40294</v>
      </c>
      <c r="I108" s="1" t="s">
        <v>915</v>
      </c>
      <c r="P108" s="1">
        <v>67.400000000000006</v>
      </c>
      <c r="S108" s="1">
        <v>0</v>
      </c>
      <c r="W108" s="1">
        <v>20503.32</v>
      </c>
    </row>
    <row r="109" spans="1:23">
      <c r="A109" s="1">
        <v>884</v>
      </c>
      <c r="D109" s="13">
        <v>40307</v>
      </c>
      <c r="I109" s="1" t="s">
        <v>916</v>
      </c>
      <c r="P109" s="1">
        <v>104.69</v>
      </c>
      <c r="S109" s="1">
        <v>0</v>
      </c>
      <c r="W109" s="1">
        <v>20608.009999999998</v>
      </c>
    </row>
    <row r="110" spans="1:23">
      <c r="A110" s="1">
        <v>901</v>
      </c>
      <c r="D110" s="13">
        <v>40311</v>
      </c>
      <c r="I110" s="1" t="s">
        <v>917</v>
      </c>
      <c r="P110" s="1">
        <v>275.99</v>
      </c>
      <c r="S110" s="1">
        <v>0</v>
      </c>
      <c r="W110" s="1">
        <v>20884</v>
      </c>
    </row>
    <row r="111" spans="1:23">
      <c r="A111" s="1">
        <v>949</v>
      </c>
      <c r="D111" s="13">
        <v>40318</v>
      </c>
      <c r="I111" s="1" t="s">
        <v>918</v>
      </c>
      <c r="P111" s="1">
        <v>541.52</v>
      </c>
      <c r="S111" s="1">
        <v>0</v>
      </c>
      <c r="W111" s="1">
        <v>21425.52</v>
      </c>
    </row>
    <row r="112" spans="1:23">
      <c r="A112" s="1">
        <v>950</v>
      </c>
      <c r="D112" s="13">
        <v>40318</v>
      </c>
      <c r="I112" s="1" t="s">
        <v>919</v>
      </c>
      <c r="P112" s="1">
        <v>203.09</v>
      </c>
      <c r="S112" s="1">
        <v>0</v>
      </c>
      <c r="W112" s="1">
        <v>21628.61</v>
      </c>
    </row>
    <row r="113" spans="1:23">
      <c r="A113" s="1">
        <v>970</v>
      </c>
      <c r="D113" s="13">
        <v>40320</v>
      </c>
      <c r="I113" s="1" t="s">
        <v>654</v>
      </c>
      <c r="P113" s="1">
        <v>60</v>
      </c>
      <c r="S113" s="1">
        <v>0</v>
      </c>
      <c r="W113" s="1">
        <v>21688.61</v>
      </c>
    </row>
    <row r="114" spans="1:23">
      <c r="A114" s="1">
        <v>971</v>
      </c>
      <c r="D114" s="13">
        <v>40320</v>
      </c>
      <c r="I114" s="1" t="s">
        <v>655</v>
      </c>
      <c r="P114" s="1">
        <v>120</v>
      </c>
      <c r="S114" s="1">
        <v>0</v>
      </c>
      <c r="W114" s="1">
        <v>21808.61</v>
      </c>
    </row>
    <row r="115" spans="1:23">
      <c r="A115" s="1">
        <v>986</v>
      </c>
      <c r="D115" s="13">
        <v>40323</v>
      </c>
      <c r="I115" s="1" t="s">
        <v>22</v>
      </c>
      <c r="P115" s="1">
        <v>605.20000000000005</v>
      </c>
      <c r="S115" s="1">
        <v>0</v>
      </c>
      <c r="W115" s="1">
        <v>22413.81</v>
      </c>
    </row>
    <row r="116" spans="1:23">
      <c r="A116" s="1">
        <v>990</v>
      </c>
      <c r="D116" s="13">
        <v>40324</v>
      </c>
      <c r="I116" s="1" t="s">
        <v>385</v>
      </c>
      <c r="P116" s="1">
        <v>1087.42</v>
      </c>
      <c r="S116" s="1">
        <v>0</v>
      </c>
      <c r="W116" s="1">
        <v>23501.23</v>
      </c>
    </row>
    <row r="117" spans="1:23">
      <c r="A117" s="1">
        <v>1018</v>
      </c>
      <c r="D117" s="13">
        <v>40326</v>
      </c>
      <c r="I117" s="1" t="s">
        <v>393</v>
      </c>
      <c r="P117" s="1">
        <v>240.48</v>
      </c>
      <c r="S117" s="1">
        <v>0</v>
      </c>
      <c r="W117" s="1">
        <v>23741.71</v>
      </c>
    </row>
    <row r="118" spans="1:23">
      <c r="A118" s="1">
        <v>1030</v>
      </c>
      <c r="D118" s="13">
        <v>40327</v>
      </c>
      <c r="I118" s="1" t="s">
        <v>920</v>
      </c>
      <c r="P118" s="1">
        <v>314</v>
      </c>
      <c r="S118" s="1">
        <v>0</v>
      </c>
      <c r="W118" s="1">
        <v>24055.71</v>
      </c>
    </row>
    <row r="119" spans="1:23">
      <c r="A119" s="1">
        <v>1031</v>
      </c>
      <c r="D119" s="13">
        <v>40327</v>
      </c>
      <c r="I119" s="2" t="s">
        <v>921</v>
      </c>
      <c r="P119" s="1">
        <v>274</v>
      </c>
      <c r="S119" s="1">
        <v>0</v>
      </c>
      <c r="W119" s="1">
        <v>24329.71</v>
      </c>
    </row>
    <row r="120" spans="1:23">
      <c r="A120" s="1">
        <v>1101</v>
      </c>
      <c r="D120" s="13">
        <v>40332</v>
      </c>
      <c r="I120" s="1" t="s">
        <v>386</v>
      </c>
      <c r="P120" s="1">
        <v>1916.38</v>
      </c>
      <c r="S120" s="1">
        <v>0</v>
      </c>
      <c r="W120" s="1">
        <v>26246.09</v>
      </c>
    </row>
    <row r="121" spans="1:23">
      <c r="A121" s="1">
        <v>1130</v>
      </c>
      <c r="D121" s="13">
        <v>40335</v>
      </c>
      <c r="I121" s="2" t="s">
        <v>692</v>
      </c>
      <c r="P121" s="1">
        <v>131.53</v>
      </c>
      <c r="S121" s="1">
        <v>0</v>
      </c>
      <c r="W121" s="1">
        <v>26377.62</v>
      </c>
    </row>
    <row r="122" spans="1:23">
      <c r="A122" s="1">
        <v>1149</v>
      </c>
      <c r="D122" s="13">
        <v>40339</v>
      </c>
      <c r="I122" s="1" t="s">
        <v>303</v>
      </c>
      <c r="P122" s="1">
        <v>39</v>
      </c>
      <c r="S122" s="1">
        <v>0</v>
      </c>
      <c r="W122" s="1">
        <v>26416.62</v>
      </c>
    </row>
    <row r="123" spans="1:23">
      <c r="A123" s="1">
        <v>1172</v>
      </c>
      <c r="D123" s="13">
        <v>40341</v>
      </c>
      <c r="I123" s="1" t="s">
        <v>304</v>
      </c>
      <c r="P123" s="1">
        <v>188.09</v>
      </c>
      <c r="S123" s="1">
        <v>0</v>
      </c>
      <c r="W123" s="1">
        <v>26604.71</v>
      </c>
    </row>
    <row r="124" spans="1:23">
      <c r="A124" s="1">
        <v>1201</v>
      </c>
      <c r="D124" s="13">
        <v>40345</v>
      </c>
      <c r="I124" s="1" t="s">
        <v>341</v>
      </c>
      <c r="P124" s="1">
        <v>6089</v>
      </c>
      <c r="S124" s="1">
        <v>0</v>
      </c>
      <c r="W124" s="1">
        <v>32693.71</v>
      </c>
    </row>
    <row r="125" spans="1:23">
      <c r="A125" s="1">
        <v>1229</v>
      </c>
      <c r="D125" s="13">
        <v>40347</v>
      </c>
      <c r="I125" s="1" t="s">
        <v>305</v>
      </c>
      <c r="P125" s="1">
        <v>266.39999999999998</v>
      </c>
      <c r="S125" s="1">
        <v>0</v>
      </c>
      <c r="W125" s="1">
        <v>32960.11</v>
      </c>
    </row>
    <row r="126" spans="1:23">
      <c r="A126" s="1">
        <v>1233</v>
      </c>
      <c r="D126" s="13">
        <v>40347</v>
      </c>
      <c r="I126" s="1" t="s">
        <v>387</v>
      </c>
      <c r="P126" s="1">
        <v>582.70000000000005</v>
      </c>
      <c r="S126" s="1">
        <v>0</v>
      </c>
      <c r="W126" s="1">
        <v>33542.81</v>
      </c>
    </row>
    <row r="127" spans="1:23">
      <c r="A127" s="1">
        <v>1234</v>
      </c>
      <c r="D127" s="13">
        <v>40348</v>
      </c>
      <c r="I127" s="1" t="s">
        <v>306</v>
      </c>
      <c r="P127" s="1">
        <v>322.75</v>
      </c>
      <c r="S127" s="1">
        <v>0</v>
      </c>
      <c r="W127" s="1">
        <v>33865.56</v>
      </c>
    </row>
    <row r="128" spans="1:23">
      <c r="A128" s="1">
        <v>1275</v>
      </c>
      <c r="D128" s="13">
        <v>40354</v>
      </c>
      <c r="I128" s="1" t="s">
        <v>388</v>
      </c>
      <c r="P128" s="1">
        <v>40.92</v>
      </c>
      <c r="S128" s="1">
        <v>0</v>
      </c>
      <c r="W128" s="1">
        <v>33906.480000000003</v>
      </c>
    </row>
    <row r="129" spans="1:23">
      <c r="A129" s="1">
        <v>1299</v>
      </c>
      <c r="D129" s="13">
        <v>40355</v>
      </c>
      <c r="I129" s="1" t="s">
        <v>656</v>
      </c>
      <c r="P129" s="1">
        <v>36.54</v>
      </c>
      <c r="S129" s="1">
        <v>0</v>
      </c>
      <c r="W129" s="1">
        <v>33943.019999999997</v>
      </c>
    </row>
    <row r="130" spans="1:23">
      <c r="A130" s="1">
        <v>1323</v>
      </c>
      <c r="D130" s="13">
        <v>40356</v>
      </c>
      <c r="I130" s="1" t="s">
        <v>657</v>
      </c>
      <c r="P130" s="1">
        <v>29.96</v>
      </c>
      <c r="S130" s="1">
        <v>0</v>
      </c>
      <c r="W130" s="1">
        <v>33972.980000000003</v>
      </c>
    </row>
    <row r="131" spans="1:23">
      <c r="A131" s="1">
        <v>1371</v>
      </c>
      <c r="D131" s="13">
        <v>40359</v>
      </c>
      <c r="I131" s="1" t="s">
        <v>658</v>
      </c>
      <c r="P131" s="1">
        <v>3060</v>
      </c>
      <c r="S131" s="1">
        <v>0</v>
      </c>
      <c r="W131" s="1">
        <v>37032.980000000003</v>
      </c>
    </row>
    <row r="132" spans="1:23">
      <c r="A132" s="1">
        <v>1469</v>
      </c>
      <c r="D132" s="13">
        <v>40367</v>
      </c>
      <c r="I132" s="1" t="s">
        <v>389</v>
      </c>
      <c r="P132" s="1">
        <v>476.36</v>
      </c>
      <c r="S132" s="1">
        <v>0</v>
      </c>
      <c r="W132" s="1">
        <v>37509.339999999997</v>
      </c>
    </row>
    <row r="133" spans="1:23">
      <c r="A133" s="1">
        <v>1474</v>
      </c>
      <c r="D133" s="13">
        <v>40369</v>
      </c>
      <c r="I133" s="1" t="s">
        <v>659</v>
      </c>
      <c r="P133" s="1">
        <v>390</v>
      </c>
      <c r="S133" s="1">
        <v>0</v>
      </c>
      <c r="W133" s="1">
        <v>37899.339999999997</v>
      </c>
    </row>
    <row r="134" spans="1:23">
      <c r="A134" s="1">
        <v>1494</v>
      </c>
      <c r="D134" s="13">
        <v>40371</v>
      </c>
      <c r="I134" s="1" t="s">
        <v>922</v>
      </c>
      <c r="P134" s="1">
        <v>588</v>
      </c>
      <c r="S134" s="1">
        <v>0</v>
      </c>
      <c r="W134" s="1">
        <v>38487.339999999997</v>
      </c>
    </row>
    <row r="135" spans="1:23">
      <c r="A135" s="1">
        <v>1536</v>
      </c>
      <c r="D135" s="13">
        <v>40376</v>
      </c>
      <c r="I135" s="1" t="s">
        <v>390</v>
      </c>
      <c r="P135" s="1">
        <v>226.6</v>
      </c>
      <c r="S135" s="1">
        <v>0</v>
      </c>
      <c r="W135" s="1">
        <v>38713.94</v>
      </c>
    </row>
    <row r="136" spans="1:23">
      <c r="A136" s="1">
        <v>1541</v>
      </c>
      <c r="D136" s="13">
        <v>40377</v>
      </c>
      <c r="I136" s="1" t="s">
        <v>307</v>
      </c>
      <c r="P136" s="1">
        <v>55</v>
      </c>
      <c r="S136" s="1">
        <v>0</v>
      </c>
      <c r="W136" s="1">
        <v>38768.94</v>
      </c>
    </row>
    <row r="137" spans="1:23">
      <c r="A137" s="1">
        <v>1573</v>
      </c>
      <c r="D137" s="13">
        <v>40382</v>
      </c>
      <c r="I137" s="1" t="s">
        <v>693</v>
      </c>
      <c r="P137" s="1">
        <v>204.11</v>
      </c>
      <c r="S137" s="1">
        <v>0</v>
      </c>
      <c r="W137" s="1">
        <v>38973.050000000003</v>
      </c>
    </row>
    <row r="138" spans="1:23">
      <c r="A138" s="1">
        <v>1704</v>
      </c>
      <c r="D138" s="13">
        <v>40390</v>
      </c>
      <c r="I138" s="1" t="s">
        <v>690</v>
      </c>
      <c r="P138" s="1">
        <v>57.62</v>
      </c>
      <c r="S138" s="1">
        <v>0</v>
      </c>
      <c r="W138" s="1">
        <v>39030.67</v>
      </c>
    </row>
    <row r="139" spans="1:23">
      <c r="A139" s="1">
        <v>1765</v>
      </c>
      <c r="D139" s="13">
        <v>40404</v>
      </c>
      <c r="I139" s="2" t="s">
        <v>711</v>
      </c>
      <c r="P139" s="1">
        <v>2240.71</v>
      </c>
      <c r="S139" s="1">
        <v>0</v>
      </c>
      <c r="W139" s="1">
        <v>41271.379999999997</v>
      </c>
    </row>
    <row r="140" spans="1:23">
      <c r="A140" s="1">
        <v>1777</v>
      </c>
      <c r="D140" s="13">
        <v>40408</v>
      </c>
      <c r="I140" s="1" t="s">
        <v>923</v>
      </c>
      <c r="P140" s="1">
        <v>250.26</v>
      </c>
      <c r="S140" s="1">
        <v>0</v>
      </c>
      <c r="W140" s="1">
        <v>41521.64</v>
      </c>
    </row>
    <row r="141" spans="1:23">
      <c r="A141" s="1">
        <v>1895</v>
      </c>
      <c r="D141" s="13">
        <v>40419</v>
      </c>
      <c r="I141" s="1" t="s">
        <v>924</v>
      </c>
      <c r="P141" s="1">
        <v>425</v>
      </c>
      <c r="S141" s="1">
        <v>0</v>
      </c>
      <c r="W141" s="1">
        <v>41946.64</v>
      </c>
    </row>
    <row r="142" spans="1:23">
      <c r="A142" s="1">
        <v>1917</v>
      </c>
      <c r="D142" s="13">
        <v>40421</v>
      </c>
      <c r="I142" s="1" t="s">
        <v>694</v>
      </c>
      <c r="P142" s="1">
        <v>576.61</v>
      </c>
      <c r="S142" s="1">
        <v>0</v>
      </c>
      <c r="W142" s="1">
        <v>42523.25</v>
      </c>
    </row>
    <row r="143" spans="1:23">
      <c r="A143" s="1">
        <v>2034</v>
      </c>
      <c r="D143" s="13">
        <v>40433</v>
      </c>
      <c r="I143" s="1" t="s">
        <v>695</v>
      </c>
      <c r="P143" s="1">
        <v>7.96</v>
      </c>
      <c r="S143" s="1">
        <v>0</v>
      </c>
      <c r="W143" s="1">
        <v>42531.21</v>
      </c>
    </row>
    <row r="144" spans="1:23">
      <c r="A144" s="1">
        <v>2067</v>
      </c>
      <c r="D144" s="13">
        <v>40438</v>
      </c>
      <c r="I144" s="1" t="s">
        <v>660</v>
      </c>
      <c r="P144" s="1">
        <v>60</v>
      </c>
      <c r="S144" s="1">
        <v>0</v>
      </c>
      <c r="W144" s="1">
        <v>42591.21</v>
      </c>
    </row>
    <row r="145" spans="1:23">
      <c r="A145" s="1">
        <v>2100</v>
      </c>
      <c r="D145" s="13">
        <v>40440</v>
      </c>
      <c r="I145" s="1" t="s">
        <v>925</v>
      </c>
      <c r="P145" s="1">
        <v>1193.28</v>
      </c>
      <c r="S145" s="1">
        <v>0</v>
      </c>
      <c r="W145" s="1">
        <v>43784.49</v>
      </c>
    </row>
    <row r="146" spans="1:23">
      <c r="A146" s="1">
        <v>2202</v>
      </c>
      <c r="D146" s="13">
        <v>40451</v>
      </c>
      <c r="I146" s="1" t="s">
        <v>661</v>
      </c>
      <c r="P146" s="1">
        <v>30</v>
      </c>
      <c r="S146" s="1">
        <v>0</v>
      </c>
      <c r="W146" s="1">
        <v>43814.49</v>
      </c>
    </row>
    <row r="147" spans="1:23">
      <c r="A147" s="1">
        <v>2203</v>
      </c>
      <c r="D147" s="13">
        <v>40451</v>
      </c>
      <c r="I147" s="1" t="s">
        <v>662</v>
      </c>
      <c r="P147" s="1">
        <v>63</v>
      </c>
      <c r="S147" s="1">
        <v>0</v>
      </c>
      <c r="W147" s="1">
        <v>43877.49</v>
      </c>
    </row>
    <row r="148" spans="1:23">
      <c r="A148" s="1">
        <v>2204</v>
      </c>
      <c r="D148" s="13">
        <v>40451</v>
      </c>
      <c r="I148" s="1" t="s">
        <v>663</v>
      </c>
      <c r="P148" s="1">
        <v>250</v>
      </c>
      <c r="S148" s="1">
        <v>0</v>
      </c>
      <c r="W148" s="1">
        <v>44127.49</v>
      </c>
    </row>
    <row r="149" spans="1:23">
      <c r="A149" s="1">
        <v>2205</v>
      </c>
      <c r="D149" s="13">
        <v>40451</v>
      </c>
      <c r="I149" s="1" t="s">
        <v>926</v>
      </c>
      <c r="P149" s="1">
        <v>287.26</v>
      </c>
      <c r="S149" s="1">
        <v>0</v>
      </c>
      <c r="W149" s="1">
        <v>44414.75</v>
      </c>
    </row>
    <row r="150" spans="1:23">
      <c r="A150" s="1">
        <v>2238</v>
      </c>
      <c r="D150" s="13">
        <v>40453</v>
      </c>
      <c r="I150" s="1" t="s">
        <v>927</v>
      </c>
      <c r="P150" s="1">
        <v>516.61</v>
      </c>
      <c r="S150" s="1">
        <v>0</v>
      </c>
      <c r="W150" s="1">
        <v>44931.360000000001</v>
      </c>
    </row>
    <row r="151" spans="1:23">
      <c r="A151" s="1">
        <v>2321</v>
      </c>
      <c r="D151" s="13">
        <v>40464</v>
      </c>
      <c r="I151" s="1" t="s">
        <v>928</v>
      </c>
      <c r="P151" s="1">
        <v>72.58</v>
      </c>
      <c r="S151" s="1">
        <v>0</v>
      </c>
      <c r="W151" s="1">
        <v>45003.94</v>
      </c>
    </row>
    <row r="152" spans="1:23">
      <c r="A152" s="1">
        <v>2373</v>
      </c>
      <c r="D152" s="13">
        <v>40471</v>
      </c>
      <c r="I152" s="1" t="s">
        <v>929</v>
      </c>
      <c r="P152" s="1">
        <v>1802.05</v>
      </c>
      <c r="S152" s="1">
        <v>0</v>
      </c>
      <c r="W152" s="1">
        <v>46805.99</v>
      </c>
    </row>
    <row r="153" spans="1:23">
      <c r="A153" s="1">
        <v>2404</v>
      </c>
      <c r="D153" s="13">
        <v>40474</v>
      </c>
      <c r="I153" s="1" t="s">
        <v>664</v>
      </c>
      <c r="P153" s="1">
        <v>60</v>
      </c>
      <c r="S153" s="1">
        <v>0</v>
      </c>
      <c r="W153" s="1">
        <v>46865.99</v>
      </c>
    </row>
    <row r="154" spans="1:23">
      <c r="A154" s="1">
        <v>2474</v>
      </c>
      <c r="D154" s="13">
        <v>40479</v>
      </c>
      <c r="I154" s="1" t="s">
        <v>665</v>
      </c>
      <c r="P154" s="1">
        <v>656.81</v>
      </c>
      <c r="S154" s="1">
        <v>0</v>
      </c>
      <c r="W154" s="1">
        <v>47522.8</v>
      </c>
    </row>
    <row r="155" spans="1:23">
      <c r="A155" s="1">
        <v>2479</v>
      </c>
      <c r="D155" s="13">
        <v>40480</v>
      </c>
      <c r="I155" s="1" t="s">
        <v>930</v>
      </c>
      <c r="P155" s="1">
        <v>1323.22</v>
      </c>
      <c r="S155" s="1">
        <v>0</v>
      </c>
      <c r="W155" s="1">
        <v>48846.02</v>
      </c>
    </row>
    <row r="156" spans="1:23">
      <c r="A156" s="1">
        <v>2517</v>
      </c>
      <c r="D156" s="13">
        <v>40482</v>
      </c>
      <c r="I156" s="1" t="s">
        <v>691</v>
      </c>
      <c r="P156" s="1">
        <v>125.51</v>
      </c>
      <c r="S156" s="1">
        <v>0</v>
      </c>
      <c r="W156" s="1">
        <v>48971.53</v>
      </c>
    </row>
    <row r="157" spans="1:23">
      <c r="A157" s="1">
        <v>2698</v>
      </c>
      <c r="D157" s="13">
        <v>40504</v>
      </c>
      <c r="I157" s="1" t="s">
        <v>666</v>
      </c>
      <c r="P157" s="1">
        <v>120</v>
      </c>
      <c r="S157" s="1">
        <v>0</v>
      </c>
      <c r="W157" s="1">
        <v>49091.53</v>
      </c>
    </row>
    <row r="158" spans="1:23">
      <c r="A158" s="1">
        <v>2773</v>
      </c>
      <c r="D158" s="13">
        <v>40512</v>
      </c>
      <c r="I158" s="2" t="s">
        <v>397</v>
      </c>
      <c r="P158" s="1">
        <v>2764.17</v>
      </c>
      <c r="S158" s="1">
        <v>0</v>
      </c>
      <c r="W158" s="1">
        <v>51855.7</v>
      </c>
    </row>
    <row r="159" spans="1:23">
      <c r="A159" s="1">
        <v>2904</v>
      </c>
      <c r="D159" s="13">
        <v>40527</v>
      </c>
      <c r="I159" s="1" t="s">
        <v>931</v>
      </c>
      <c r="P159" s="1">
        <v>6565.28</v>
      </c>
      <c r="S159" s="1">
        <v>0</v>
      </c>
      <c r="W159" s="1">
        <v>58420.98</v>
      </c>
    </row>
    <row r="160" spans="1:23">
      <c r="A160" s="1">
        <v>2905</v>
      </c>
      <c r="D160" s="13">
        <v>40527</v>
      </c>
      <c r="I160" s="1" t="s">
        <v>932</v>
      </c>
      <c r="P160" s="1">
        <v>1303.8</v>
      </c>
      <c r="S160" s="1">
        <v>0</v>
      </c>
      <c r="W160" s="1">
        <v>59724.78</v>
      </c>
    </row>
    <row r="161" spans="1:24">
      <c r="A161" s="1">
        <v>2963</v>
      </c>
      <c r="D161" s="13">
        <v>40531</v>
      </c>
      <c r="I161" s="1" t="s">
        <v>667</v>
      </c>
      <c r="P161" s="1">
        <v>100</v>
      </c>
      <c r="S161" s="1">
        <v>0</v>
      </c>
      <c r="W161" s="1">
        <v>59824.78</v>
      </c>
    </row>
    <row r="162" spans="1:24">
      <c r="A162" s="1">
        <v>2991</v>
      </c>
      <c r="D162" s="13">
        <v>40538</v>
      </c>
      <c r="I162" s="1" t="s">
        <v>933</v>
      </c>
      <c r="P162" s="1">
        <v>397.98</v>
      </c>
      <c r="S162" s="1">
        <v>0</v>
      </c>
      <c r="W162" s="1">
        <v>60222.76</v>
      </c>
    </row>
    <row r="163" spans="1:24">
      <c r="L163" s="1" t="s">
        <v>14</v>
      </c>
      <c r="P163" s="1">
        <v>60222.76</v>
      </c>
      <c r="S163" s="1">
        <v>0</v>
      </c>
    </row>
    <row r="164" spans="1:24">
      <c r="B164" s="1" t="s">
        <v>5</v>
      </c>
      <c r="E164" s="1">
        <v>62300011</v>
      </c>
      <c r="J164" s="2" t="s">
        <v>398</v>
      </c>
      <c r="R164" s="1" t="s">
        <v>7</v>
      </c>
      <c r="X164" s="1">
        <v>0</v>
      </c>
    </row>
    <row r="165" spans="1:24">
      <c r="U165" s="1" t="s">
        <v>8</v>
      </c>
    </row>
    <row r="166" spans="1:24">
      <c r="B166" s="1" t="s">
        <v>9</v>
      </c>
      <c r="E166" s="1" t="s">
        <v>10</v>
      </c>
      <c r="K166" s="1" t="s">
        <v>11</v>
      </c>
      <c r="O166" s="1" t="s">
        <v>12</v>
      </c>
      <c r="Q166" s="1" t="s">
        <v>13</v>
      </c>
    </row>
    <row r="167" spans="1:24">
      <c r="A167" s="1">
        <v>20</v>
      </c>
      <c r="D167" s="13">
        <v>40180</v>
      </c>
      <c r="I167" s="1" t="s">
        <v>934</v>
      </c>
      <c r="P167" s="1">
        <v>180</v>
      </c>
      <c r="S167" s="1">
        <v>0</v>
      </c>
      <c r="W167" s="1">
        <v>180</v>
      </c>
    </row>
    <row r="168" spans="1:24">
      <c r="L168" s="1" t="s">
        <v>14</v>
      </c>
      <c r="P168" s="1">
        <v>180</v>
      </c>
      <c r="S168" s="1">
        <v>0</v>
      </c>
    </row>
    <row r="169" spans="1:24">
      <c r="B169" s="1" t="s">
        <v>5</v>
      </c>
      <c r="E169" s="1">
        <v>62400000</v>
      </c>
      <c r="J169" s="1" t="s">
        <v>23</v>
      </c>
      <c r="R169" s="1" t="s">
        <v>7</v>
      </c>
      <c r="X169" s="1">
        <v>0</v>
      </c>
    </row>
    <row r="170" spans="1:24">
      <c r="U170" s="1" t="s">
        <v>8</v>
      </c>
    </row>
    <row r="171" spans="1:24">
      <c r="B171" s="1" t="s">
        <v>9</v>
      </c>
      <c r="E171" s="1" t="s">
        <v>10</v>
      </c>
      <c r="K171" s="1" t="s">
        <v>11</v>
      </c>
      <c r="O171" s="1" t="s">
        <v>12</v>
      </c>
      <c r="Q171" s="1" t="s">
        <v>13</v>
      </c>
    </row>
    <row r="172" spans="1:24">
      <c r="A172" s="1">
        <v>1177</v>
      </c>
      <c r="D172" s="13">
        <v>40341</v>
      </c>
      <c r="I172" s="2" t="s">
        <v>399</v>
      </c>
      <c r="P172" s="1">
        <v>3033</v>
      </c>
      <c r="S172" s="1">
        <v>0</v>
      </c>
      <c r="W172" s="1">
        <v>3033</v>
      </c>
    </row>
    <row r="173" spans="1:24">
      <c r="A173" s="1">
        <v>1749</v>
      </c>
      <c r="D173" s="13">
        <v>40399</v>
      </c>
      <c r="I173" s="2" t="s">
        <v>428</v>
      </c>
      <c r="P173" s="1">
        <v>160</v>
      </c>
      <c r="S173" s="1">
        <v>0</v>
      </c>
      <c r="W173" s="1">
        <v>3193</v>
      </c>
    </row>
    <row r="174" spans="1:24">
      <c r="A174" s="1">
        <v>1946</v>
      </c>
      <c r="D174" s="13">
        <v>40422</v>
      </c>
      <c r="I174" s="2" t="s">
        <v>430</v>
      </c>
      <c r="P174" s="1">
        <v>44</v>
      </c>
      <c r="S174" s="1">
        <v>0</v>
      </c>
      <c r="W174" s="1">
        <v>3237</v>
      </c>
    </row>
    <row r="175" spans="1:24">
      <c r="A175" s="1">
        <v>1947</v>
      </c>
      <c r="D175" s="13">
        <v>40422</v>
      </c>
      <c r="I175" s="1" t="s">
        <v>431</v>
      </c>
      <c r="P175" s="1">
        <v>174.27</v>
      </c>
      <c r="S175" s="1">
        <v>0</v>
      </c>
      <c r="W175" s="1">
        <v>3411.27</v>
      </c>
    </row>
    <row r="176" spans="1:24">
      <c r="A176" s="1">
        <v>1967</v>
      </c>
      <c r="D176" s="13">
        <v>40423</v>
      </c>
      <c r="I176" s="1" t="s">
        <v>432</v>
      </c>
      <c r="P176" s="1">
        <v>86</v>
      </c>
      <c r="S176" s="1">
        <v>0</v>
      </c>
      <c r="W176" s="1">
        <v>3497.27</v>
      </c>
    </row>
    <row r="177" spans="1:23">
      <c r="A177" s="1">
        <v>1975</v>
      </c>
      <c r="D177" s="13">
        <v>40425</v>
      </c>
      <c r="I177" s="1" t="s">
        <v>433</v>
      </c>
      <c r="P177" s="1">
        <v>796.5</v>
      </c>
      <c r="S177" s="1">
        <v>0</v>
      </c>
      <c r="W177" s="1">
        <v>4293.7700000000004</v>
      </c>
    </row>
    <row r="178" spans="1:23">
      <c r="A178" s="1">
        <v>1976</v>
      </c>
      <c r="D178" s="13">
        <v>40425</v>
      </c>
      <c r="I178" s="1" t="s">
        <v>434</v>
      </c>
      <c r="P178" s="1">
        <v>826.9</v>
      </c>
      <c r="S178" s="1">
        <v>0</v>
      </c>
      <c r="W178" s="1">
        <v>5120.67</v>
      </c>
    </row>
    <row r="179" spans="1:23">
      <c r="A179" s="1">
        <v>1977</v>
      </c>
      <c r="D179" s="13">
        <v>40425</v>
      </c>
      <c r="I179" s="1" t="s">
        <v>435</v>
      </c>
      <c r="P179" s="1">
        <v>189.76</v>
      </c>
      <c r="S179" s="1">
        <v>0</v>
      </c>
      <c r="W179" s="1">
        <v>5310.43</v>
      </c>
    </row>
    <row r="180" spans="1:23">
      <c r="A180" s="1">
        <v>1978</v>
      </c>
      <c r="D180" s="13">
        <v>40425</v>
      </c>
      <c r="I180" s="1" t="s">
        <v>436</v>
      </c>
      <c r="P180" s="1">
        <v>870.19</v>
      </c>
      <c r="S180" s="1">
        <v>0</v>
      </c>
      <c r="W180" s="1">
        <v>6180.62</v>
      </c>
    </row>
    <row r="181" spans="1:23">
      <c r="A181" s="1">
        <v>1979</v>
      </c>
      <c r="D181" s="13">
        <v>40425</v>
      </c>
      <c r="I181" s="1" t="s">
        <v>437</v>
      </c>
      <c r="P181" s="1">
        <v>796.5</v>
      </c>
      <c r="S181" s="1">
        <v>0</v>
      </c>
      <c r="W181" s="1">
        <v>6977.12</v>
      </c>
    </row>
    <row r="182" spans="1:23">
      <c r="A182" s="1">
        <v>1992</v>
      </c>
      <c r="D182" s="13">
        <v>40427</v>
      </c>
      <c r="I182" s="1" t="s">
        <v>438</v>
      </c>
      <c r="P182" s="1">
        <v>173</v>
      </c>
      <c r="S182" s="1">
        <v>0</v>
      </c>
      <c r="W182" s="1">
        <v>7150.12</v>
      </c>
    </row>
    <row r="183" spans="1:23">
      <c r="A183" s="1">
        <v>2001</v>
      </c>
      <c r="D183" s="13">
        <v>40430</v>
      </c>
      <c r="I183" s="1" t="s">
        <v>439</v>
      </c>
      <c r="P183" s="1">
        <v>45</v>
      </c>
      <c r="S183" s="1">
        <v>0</v>
      </c>
      <c r="W183" s="1">
        <v>7195.12</v>
      </c>
    </row>
    <row r="184" spans="1:23">
      <c r="A184" s="1">
        <v>2007</v>
      </c>
      <c r="D184" s="13">
        <v>40431</v>
      </c>
      <c r="I184" s="1" t="s">
        <v>440</v>
      </c>
      <c r="P184" s="1">
        <v>201.86</v>
      </c>
      <c r="S184" s="1">
        <v>0</v>
      </c>
      <c r="W184" s="1">
        <v>7396.98</v>
      </c>
    </row>
    <row r="185" spans="1:23">
      <c r="A185" s="1">
        <v>2020</v>
      </c>
      <c r="D185" s="13">
        <v>40432</v>
      </c>
      <c r="I185" s="1" t="s">
        <v>441</v>
      </c>
      <c r="P185" s="1">
        <v>187</v>
      </c>
      <c r="S185" s="1">
        <v>0</v>
      </c>
      <c r="W185" s="1">
        <v>7583.98</v>
      </c>
    </row>
    <row r="186" spans="1:23">
      <c r="A186" s="1">
        <v>2035</v>
      </c>
      <c r="D186" s="13">
        <v>40433</v>
      </c>
      <c r="I186" s="1" t="s">
        <v>442</v>
      </c>
      <c r="P186" s="1">
        <v>794.7</v>
      </c>
      <c r="S186" s="1">
        <v>0</v>
      </c>
      <c r="W186" s="1">
        <v>8378.68</v>
      </c>
    </row>
    <row r="187" spans="1:23">
      <c r="A187" s="1">
        <v>2036</v>
      </c>
      <c r="D187" s="13">
        <v>40433</v>
      </c>
      <c r="I187" s="1" t="s">
        <v>443</v>
      </c>
      <c r="P187" s="1">
        <v>794.7</v>
      </c>
      <c r="S187" s="1">
        <v>0</v>
      </c>
      <c r="W187" s="1">
        <v>9173.3799999999992</v>
      </c>
    </row>
    <row r="188" spans="1:23">
      <c r="A188" s="1">
        <v>2037</v>
      </c>
      <c r="D188" s="13">
        <v>40433</v>
      </c>
      <c r="I188" s="1" t="s">
        <v>444</v>
      </c>
      <c r="P188" s="1">
        <v>794.7</v>
      </c>
      <c r="S188" s="1">
        <v>0</v>
      </c>
      <c r="W188" s="1">
        <v>9968.08</v>
      </c>
    </row>
    <row r="189" spans="1:23">
      <c r="A189" s="1">
        <v>2038</v>
      </c>
      <c r="D189" s="13">
        <v>40433</v>
      </c>
      <c r="I189" s="1" t="s">
        <v>445</v>
      </c>
      <c r="P189" s="1">
        <v>794.7</v>
      </c>
      <c r="S189" s="1">
        <v>0</v>
      </c>
      <c r="W189" s="1">
        <v>10762.78</v>
      </c>
    </row>
    <row r="190" spans="1:23">
      <c r="A190" s="1">
        <v>2039</v>
      </c>
      <c r="D190" s="13">
        <v>40433</v>
      </c>
      <c r="I190" s="1" t="s">
        <v>446</v>
      </c>
      <c r="P190" s="1">
        <v>128.52000000000001</v>
      </c>
      <c r="S190" s="1">
        <v>0</v>
      </c>
      <c r="W190" s="1">
        <v>10891.3</v>
      </c>
    </row>
    <row r="191" spans="1:23">
      <c r="A191" s="1">
        <v>2049</v>
      </c>
      <c r="D191" s="13">
        <v>40436</v>
      </c>
      <c r="I191" s="1" t="s">
        <v>447</v>
      </c>
      <c r="P191" s="1">
        <v>119.57</v>
      </c>
      <c r="S191" s="1">
        <v>0</v>
      </c>
      <c r="W191" s="1">
        <v>11010.87</v>
      </c>
    </row>
    <row r="192" spans="1:23">
      <c r="A192" s="1">
        <v>2058</v>
      </c>
      <c r="D192" s="13">
        <v>40437</v>
      </c>
      <c r="I192" s="1" t="s">
        <v>448</v>
      </c>
      <c r="P192" s="1">
        <v>80.23</v>
      </c>
      <c r="S192" s="1">
        <v>0</v>
      </c>
      <c r="W192" s="1">
        <v>11091.1</v>
      </c>
    </row>
    <row r="193" spans="1:23">
      <c r="A193" s="1">
        <v>2064</v>
      </c>
      <c r="D193" s="13">
        <v>40438</v>
      </c>
      <c r="I193" s="1" t="s">
        <v>449</v>
      </c>
      <c r="P193" s="1">
        <v>104</v>
      </c>
      <c r="S193" s="1">
        <v>0</v>
      </c>
      <c r="W193" s="1">
        <v>11195.1</v>
      </c>
    </row>
    <row r="194" spans="1:23">
      <c r="A194" s="1">
        <v>2065</v>
      </c>
      <c r="D194" s="13">
        <v>40438</v>
      </c>
      <c r="I194" s="1" t="s">
        <v>450</v>
      </c>
      <c r="P194" s="1">
        <v>140.44</v>
      </c>
      <c r="S194" s="1">
        <v>0</v>
      </c>
      <c r="W194" s="1">
        <v>11335.54</v>
      </c>
    </row>
    <row r="195" spans="1:23">
      <c r="A195" s="1">
        <v>2074</v>
      </c>
      <c r="D195" s="13">
        <v>40439</v>
      </c>
      <c r="I195" s="1" t="s">
        <v>451</v>
      </c>
      <c r="P195" s="1">
        <v>73.61</v>
      </c>
      <c r="S195" s="1">
        <v>0</v>
      </c>
      <c r="W195" s="1">
        <v>11409.15</v>
      </c>
    </row>
    <row r="196" spans="1:23">
      <c r="A196" s="1">
        <v>2075</v>
      </c>
      <c r="D196" s="13">
        <v>40439</v>
      </c>
      <c r="I196" s="1" t="s">
        <v>452</v>
      </c>
      <c r="P196" s="1">
        <v>45</v>
      </c>
      <c r="S196" s="1">
        <v>0</v>
      </c>
      <c r="W196" s="1">
        <v>11454.15</v>
      </c>
    </row>
    <row r="197" spans="1:23">
      <c r="A197" s="1">
        <v>2096</v>
      </c>
      <c r="D197" s="13">
        <v>40440</v>
      </c>
      <c r="I197" s="1" t="s">
        <v>453</v>
      </c>
      <c r="P197" s="1">
        <v>103</v>
      </c>
      <c r="S197" s="1">
        <v>0</v>
      </c>
      <c r="W197" s="1">
        <v>11557.15</v>
      </c>
    </row>
    <row r="198" spans="1:23">
      <c r="A198" s="1">
        <v>2097</v>
      </c>
      <c r="D198" s="13">
        <v>40440</v>
      </c>
      <c r="I198" s="1" t="s">
        <v>454</v>
      </c>
      <c r="P198" s="1">
        <v>772.2</v>
      </c>
      <c r="S198" s="1">
        <v>0</v>
      </c>
      <c r="W198" s="1">
        <v>12329.35</v>
      </c>
    </row>
    <row r="199" spans="1:23">
      <c r="A199" s="1">
        <v>2098</v>
      </c>
      <c r="D199" s="13">
        <v>40440</v>
      </c>
      <c r="I199" s="1" t="s">
        <v>455</v>
      </c>
      <c r="P199" s="1">
        <v>772.2</v>
      </c>
      <c r="S199" s="1">
        <v>0</v>
      </c>
      <c r="W199" s="1">
        <v>13101.55</v>
      </c>
    </row>
    <row r="200" spans="1:23">
      <c r="A200" s="1">
        <v>2101</v>
      </c>
      <c r="D200" s="13">
        <v>40441</v>
      </c>
      <c r="I200" s="1" t="s">
        <v>456</v>
      </c>
      <c r="P200" s="1">
        <v>183.24</v>
      </c>
      <c r="S200" s="1">
        <v>0</v>
      </c>
      <c r="W200" s="1">
        <v>13284.79</v>
      </c>
    </row>
    <row r="201" spans="1:23">
      <c r="A201" s="1">
        <v>2103</v>
      </c>
      <c r="D201" s="13">
        <v>40443</v>
      </c>
      <c r="I201" s="1" t="s">
        <v>457</v>
      </c>
      <c r="P201" s="1">
        <v>128.49</v>
      </c>
      <c r="S201" s="1">
        <v>0</v>
      </c>
      <c r="W201" s="1">
        <v>13413.28</v>
      </c>
    </row>
    <row r="202" spans="1:23">
      <c r="A202" s="1">
        <v>2104</v>
      </c>
      <c r="D202" s="13">
        <v>40443</v>
      </c>
      <c r="I202" s="1" t="s">
        <v>935</v>
      </c>
      <c r="P202" s="1">
        <v>1793.6</v>
      </c>
      <c r="S202" s="1">
        <v>0</v>
      </c>
      <c r="W202" s="1">
        <v>15206.88</v>
      </c>
    </row>
    <row r="203" spans="1:23">
      <c r="A203" s="1">
        <v>2108</v>
      </c>
      <c r="D203" s="13">
        <v>40444</v>
      </c>
      <c r="I203" s="1" t="s">
        <v>458</v>
      </c>
      <c r="P203" s="1">
        <v>151.22999999999999</v>
      </c>
      <c r="S203" s="1">
        <v>0</v>
      </c>
      <c r="W203" s="1">
        <v>15358.11</v>
      </c>
    </row>
    <row r="204" spans="1:23">
      <c r="A204" s="1">
        <v>2111</v>
      </c>
      <c r="D204" s="13">
        <v>40445</v>
      </c>
      <c r="I204" s="1" t="s">
        <v>459</v>
      </c>
      <c r="P204" s="1">
        <v>126</v>
      </c>
      <c r="S204" s="1">
        <v>0</v>
      </c>
      <c r="W204" s="1">
        <v>15484.11</v>
      </c>
    </row>
    <row r="205" spans="1:23">
      <c r="A205" s="1">
        <v>2116</v>
      </c>
      <c r="D205" s="13">
        <v>40446</v>
      </c>
      <c r="I205" s="1" t="s">
        <v>460</v>
      </c>
      <c r="P205" s="1">
        <v>44</v>
      </c>
      <c r="S205" s="1">
        <v>0</v>
      </c>
      <c r="W205" s="1">
        <v>15528.11</v>
      </c>
    </row>
    <row r="206" spans="1:23">
      <c r="A206" s="1">
        <v>2117</v>
      </c>
      <c r="D206" s="13">
        <v>40446</v>
      </c>
      <c r="I206" s="1" t="s">
        <v>461</v>
      </c>
      <c r="P206" s="1">
        <v>157.76</v>
      </c>
      <c r="S206" s="1">
        <v>0</v>
      </c>
      <c r="W206" s="1">
        <v>15685.87</v>
      </c>
    </row>
    <row r="207" spans="1:23">
      <c r="A207" s="1">
        <v>2138</v>
      </c>
      <c r="D207" s="13">
        <v>40447</v>
      </c>
      <c r="I207" s="1" t="s">
        <v>462</v>
      </c>
      <c r="P207" s="1">
        <v>71.89</v>
      </c>
      <c r="S207" s="1">
        <v>0</v>
      </c>
      <c r="W207" s="1">
        <v>15757.76</v>
      </c>
    </row>
    <row r="208" spans="1:23">
      <c r="A208" s="1">
        <v>2193</v>
      </c>
      <c r="D208" s="13">
        <v>40451</v>
      </c>
      <c r="I208" s="1" t="s">
        <v>463</v>
      </c>
      <c r="P208" s="1">
        <v>760.5</v>
      </c>
      <c r="S208" s="1">
        <v>0</v>
      </c>
      <c r="W208" s="1">
        <v>16518.259999999998</v>
      </c>
    </row>
    <row r="209" spans="1:24">
      <c r="A209" s="1">
        <v>2194</v>
      </c>
      <c r="D209" s="13">
        <v>40451</v>
      </c>
      <c r="I209" s="1" t="s">
        <v>464</v>
      </c>
      <c r="P209" s="1">
        <v>760.5</v>
      </c>
      <c r="S209" s="1">
        <v>0</v>
      </c>
      <c r="W209" s="1">
        <v>17278.759999999998</v>
      </c>
    </row>
    <row r="210" spans="1:24">
      <c r="A210" s="1">
        <v>2195</v>
      </c>
      <c r="D210" s="13">
        <v>40451</v>
      </c>
      <c r="I210" s="1" t="s">
        <v>429</v>
      </c>
      <c r="P210" s="1">
        <v>193</v>
      </c>
      <c r="S210" s="1">
        <v>0</v>
      </c>
      <c r="W210" s="1">
        <v>17471.759999999998</v>
      </c>
    </row>
    <row r="211" spans="1:24">
      <c r="A211" s="1">
        <v>2320</v>
      </c>
      <c r="D211" s="13">
        <v>40464</v>
      </c>
      <c r="I211" s="2" t="s">
        <v>465</v>
      </c>
      <c r="P211" s="1">
        <v>25924.639999999999</v>
      </c>
      <c r="S211" s="1">
        <v>0</v>
      </c>
      <c r="W211" s="1">
        <v>43396.4</v>
      </c>
    </row>
    <row r="212" spans="1:24">
      <c r="A212" s="1">
        <v>2430</v>
      </c>
      <c r="D212" s="13">
        <v>40479</v>
      </c>
      <c r="I212" s="1" t="s">
        <v>400</v>
      </c>
      <c r="P212" s="1">
        <v>280</v>
      </c>
      <c r="S212" s="1">
        <v>0</v>
      </c>
      <c r="W212" s="1">
        <v>43676.4</v>
      </c>
    </row>
    <row r="213" spans="1:24">
      <c r="A213" s="1">
        <v>2477</v>
      </c>
      <c r="D213" s="13">
        <v>40480</v>
      </c>
      <c r="I213" s="1" t="s">
        <v>466</v>
      </c>
      <c r="P213" s="1">
        <v>1716</v>
      </c>
      <c r="S213" s="1">
        <v>0</v>
      </c>
      <c r="W213" s="1">
        <v>45392.4</v>
      </c>
    </row>
    <row r="214" spans="1:24">
      <c r="A214" s="1">
        <v>2770</v>
      </c>
      <c r="D214" s="13">
        <v>40512</v>
      </c>
      <c r="I214" s="1" t="s">
        <v>345</v>
      </c>
      <c r="P214" s="1">
        <v>15198</v>
      </c>
      <c r="S214" s="1">
        <v>0</v>
      </c>
      <c r="W214" s="1">
        <v>60590.400000000001</v>
      </c>
    </row>
    <row r="215" spans="1:24">
      <c r="A215" s="1">
        <v>2935</v>
      </c>
      <c r="D215" s="13">
        <v>40530</v>
      </c>
      <c r="I215" s="1" t="s">
        <v>467</v>
      </c>
      <c r="P215" s="1">
        <v>3486</v>
      </c>
      <c r="S215" s="1">
        <v>0</v>
      </c>
      <c r="W215" s="1">
        <v>64076.4</v>
      </c>
    </row>
    <row r="216" spans="1:24">
      <c r="A216" s="1">
        <v>3082</v>
      </c>
      <c r="D216" s="13">
        <v>40543</v>
      </c>
      <c r="I216" s="1" t="s">
        <v>346</v>
      </c>
      <c r="P216" s="1">
        <v>9282</v>
      </c>
      <c r="S216" s="1">
        <v>0</v>
      </c>
      <c r="W216" s="1">
        <v>73358.399999999994</v>
      </c>
    </row>
    <row r="217" spans="1:24">
      <c r="L217" s="1" t="s">
        <v>14</v>
      </c>
      <c r="P217" s="1">
        <v>73358.399999999994</v>
      </c>
      <c r="S217" s="1">
        <v>0</v>
      </c>
    </row>
    <row r="218" spans="1:24">
      <c r="B218" s="1" t="s">
        <v>5</v>
      </c>
      <c r="E218" s="1">
        <v>62600000</v>
      </c>
      <c r="J218" s="1" t="s">
        <v>24</v>
      </c>
      <c r="R218" s="1" t="s">
        <v>7</v>
      </c>
      <c r="X218" s="1">
        <v>0</v>
      </c>
    </row>
    <row r="219" spans="1:24">
      <c r="U219" s="1" t="s">
        <v>8</v>
      </c>
    </row>
    <row r="220" spans="1:24">
      <c r="B220" s="1" t="s">
        <v>9</v>
      </c>
      <c r="E220" s="1" t="s">
        <v>10</v>
      </c>
      <c r="K220" s="1" t="s">
        <v>11</v>
      </c>
      <c r="O220" s="1" t="s">
        <v>12</v>
      </c>
      <c r="Q220" s="1" t="s">
        <v>13</v>
      </c>
    </row>
    <row r="221" spans="1:24">
      <c r="A221" s="1">
        <v>167</v>
      </c>
      <c r="D221" s="13">
        <v>40209</v>
      </c>
      <c r="I221" s="1" t="s">
        <v>391</v>
      </c>
      <c r="P221" s="1">
        <v>0.31</v>
      </c>
      <c r="S221" s="1">
        <v>0</v>
      </c>
      <c r="W221" s="1">
        <v>0.31</v>
      </c>
    </row>
    <row r="222" spans="1:24">
      <c r="A222" s="1">
        <v>1890</v>
      </c>
      <c r="D222" s="13">
        <v>40418</v>
      </c>
      <c r="I222" s="1" t="s">
        <v>354</v>
      </c>
      <c r="P222" s="1">
        <v>152.80000000000001</v>
      </c>
      <c r="S222" s="1">
        <v>0</v>
      </c>
      <c r="W222" s="1">
        <v>153.11000000000001</v>
      </c>
    </row>
    <row r="223" spans="1:24">
      <c r="A223" s="1">
        <v>2009</v>
      </c>
      <c r="D223" s="13">
        <v>40431</v>
      </c>
      <c r="I223" s="1" t="s">
        <v>355</v>
      </c>
      <c r="P223" s="1">
        <v>649.84</v>
      </c>
      <c r="S223" s="1">
        <v>0</v>
      </c>
      <c r="W223" s="1">
        <v>802.95</v>
      </c>
    </row>
    <row r="224" spans="1:24">
      <c r="A224" s="1">
        <v>2061</v>
      </c>
      <c r="D224" s="13">
        <v>40438</v>
      </c>
      <c r="I224" s="2" t="s">
        <v>712</v>
      </c>
      <c r="P224" s="1">
        <v>0.3</v>
      </c>
      <c r="S224" s="1">
        <v>0</v>
      </c>
      <c r="W224" s="1">
        <v>803.25</v>
      </c>
    </row>
    <row r="225" spans="1:24">
      <c r="A225" s="1">
        <v>2091</v>
      </c>
      <c r="D225" s="13">
        <v>40439</v>
      </c>
      <c r="I225" s="1" t="s">
        <v>356</v>
      </c>
      <c r="P225" s="1">
        <v>246.14</v>
      </c>
      <c r="S225" s="1">
        <v>0</v>
      </c>
      <c r="W225" s="1">
        <v>1049.3900000000001</v>
      </c>
    </row>
    <row r="226" spans="1:24">
      <c r="A226" s="1">
        <v>2290</v>
      </c>
      <c r="D226" s="13">
        <v>40459</v>
      </c>
      <c r="I226" s="1" t="s">
        <v>357</v>
      </c>
      <c r="P226" s="1">
        <v>278.75</v>
      </c>
      <c r="S226" s="1">
        <v>0</v>
      </c>
      <c r="W226" s="1">
        <v>1328.14</v>
      </c>
    </row>
    <row r="227" spans="1:24">
      <c r="A227" s="1">
        <v>2409</v>
      </c>
      <c r="D227" s="13">
        <v>40475</v>
      </c>
      <c r="I227" s="1" t="s">
        <v>472</v>
      </c>
      <c r="P227" s="1">
        <v>1.31</v>
      </c>
      <c r="S227" s="1">
        <v>0</v>
      </c>
      <c r="W227" s="1">
        <v>1329.45</v>
      </c>
    </row>
    <row r="228" spans="1:24">
      <c r="A228" s="1">
        <v>2410</v>
      </c>
      <c r="D228" s="13">
        <v>40475</v>
      </c>
      <c r="I228" s="2" t="s">
        <v>936</v>
      </c>
      <c r="P228" s="1">
        <v>1.31</v>
      </c>
      <c r="S228" s="1">
        <v>0</v>
      </c>
      <c r="W228" s="1">
        <v>1330.76</v>
      </c>
    </row>
    <row r="229" spans="1:24">
      <c r="A229" s="1">
        <v>2557</v>
      </c>
      <c r="D229" s="13">
        <v>40488</v>
      </c>
      <c r="I229" s="1" t="s">
        <v>358</v>
      </c>
      <c r="P229" s="1">
        <v>388.51</v>
      </c>
      <c r="S229" s="1">
        <v>0</v>
      </c>
      <c r="W229" s="1">
        <v>1719.27</v>
      </c>
    </row>
    <row r="230" spans="1:24">
      <c r="A230" s="1">
        <v>2591</v>
      </c>
      <c r="D230" s="13">
        <v>40493</v>
      </c>
      <c r="I230" s="2" t="s">
        <v>473</v>
      </c>
      <c r="P230" s="1">
        <v>0.9</v>
      </c>
      <c r="S230" s="1">
        <v>0</v>
      </c>
      <c r="W230" s="1">
        <v>1720.17</v>
      </c>
    </row>
    <row r="231" spans="1:24">
      <c r="A231" s="1">
        <v>2592</v>
      </c>
      <c r="D231" s="13">
        <v>40493</v>
      </c>
      <c r="I231" s="2" t="s">
        <v>489</v>
      </c>
      <c r="P231" s="1">
        <v>0.9</v>
      </c>
      <c r="S231" s="1">
        <v>0</v>
      </c>
      <c r="W231" s="1">
        <v>1721.07</v>
      </c>
    </row>
    <row r="232" spans="1:24">
      <c r="A232" s="1">
        <v>2593</v>
      </c>
      <c r="D232" s="13">
        <v>40493</v>
      </c>
      <c r="I232" s="2" t="s">
        <v>506</v>
      </c>
      <c r="P232" s="1">
        <v>0.9</v>
      </c>
      <c r="S232" s="1">
        <v>0</v>
      </c>
      <c r="W232" s="1">
        <v>1721.97</v>
      </c>
    </row>
    <row r="233" spans="1:24">
      <c r="A233" s="1">
        <v>2598</v>
      </c>
      <c r="D233" s="13">
        <v>40493</v>
      </c>
      <c r="I233" s="2" t="s">
        <v>508</v>
      </c>
      <c r="J233" s="2"/>
      <c r="K233" s="2"/>
      <c r="L233" s="2"/>
      <c r="P233" s="1">
        <v>0.9</v>
      </c>
      <c r="S233" s="1">
        <v>0</v>
      </c>
      <c r="W233" s="1">
        <v>1722.87</v>
      </c>
    </row>
    <row r="234" spans="1:24">
      <c r="L234" s="1" t="s">
        <v>14</v>
      </c>
      <c r="P234" s="1">
        <v>1722.87</v>
      </c>
      <c r="S234" s="1">
        <v>0</v>
      </c>
    </row>
    <row r="235" spans="1:24">
      <c r="B235" s="1" t="s">
        <v>5</v>
      </c>
      <c r="E235" s="1">
        <v>62800002</v>
      </c>
      <c r="J235" s="1" t="s">
        <v>25</v>
      </c>
      <c r="R235" s="1" t="s">
        <v>7</v>
      </c>
      <c r="X235" s="1">
        <v>0</v>
      </c>
    </row>
    <row r="236" spans="1:24">
      <c r="U236" s="1" t="s">
        <v>8</v>
      </c>
    </row>
    <row r="237" spans="1:24">
      <c r="B237" s="1" t="s">
        <v>9</v>
      </c>
      <c r="E237" s="1" t="s">
        <v>10</v>
      </c>
      <c r="K237" s="1" t="s">
        <v>11</v>
      </c>
      <c r="O237" s="1" t="s">
        <v>12</v>
      </c>
      <c r="Q237" s="1" t="s">
        <v>13</v>
      </c>
    </row>
    <row r="238" spans="1:24">
      <c r="A238" s="1">
        <v>380</v>
      </c>
      <c r="D238" s="13">
        <v>40241</v>
      </c>
      <c r="I238" s="1" t="s">
        <v>26</v>
      </c>
      <c r="P238" s="1">
        <v>5492.19</v>
      </c>
      <c r="S238" s="1">
        <v>0</v>
      </c>
      <c r="W238" s="1">
        <v>5492.19</v>
      </c>
    </row>
    <row r="239" spans="1:24">
      <c r="A239" s="1">
        <v>381</v>
      </c>
      <c r="D239" s="13">
        <v>40241</v>
      </c>
      <c r="I239" s="1" t="s">
        <v>27</v>
      </c>
      <c r="P239" s="1">
        <v>776.33</v>
      </c>
      <c r="S239" s="1">
        <v>0</v>
      </c>
      <c r="W239" s="1">
        <v>6268.52</v>
      </c>
    </row>
    <row r="240" spans="1:24">
      <c r="L240" s="1" t="s">
        <v>14</v>
      </c>
      <c r="P240" s="1">
        <v>6268.52</v>
      </c>
      <c r="S240" s="1">
        <v>0</v>
      </c>
    </row>
    <row r="241" spans="1:24">
      <c r="B241" s="1" t="s">
        <v>5</v>
      </c>
      <c r="E241" s="1">
        <v>62900000</v>
      </c>
      <c r="J241" s="1" t="s">
        <v>28</v>
      </c>
      <c r="R241" s="1" t="s">
        <v>7</v>
      </c>
      <c r="X241" s="1">
        <v>0</v>
      </c>
    </row>
    <row r="242" spans="1:24">
      <c r="U242" s="1" t="s">
        <v>8</v>
      </c>
    </row>
    <row r="243" spans="1:24">
      <c r="B243" s="1" t="s">
        <v>9</v>
      </c>
      <c r="E243" s="1" t="s">
        <v>10</v>
      </c>
      <c r="K243" s="1" t="s">
        <v>11</v>
      </c>
      <c r="O243" s="1" t="s">
        <v>12</v>
      </c>
      <c r="Q243" s="1" t="s">
        <v>13</v>
      </c>
    </row>
    <row r="244" spans="1:24">
      <c r="A244" s="1">
        <v>96</v>
      </c>
      <c r="D244" s="13">
        <v>40203</v>
      </c>
      <c r="I244" s="1" t="s">
        <v>512</v>
      </c>
      <c r="P244" s="1">
        <v>530.91999999999996</v>
      </c>
      <c r="S244" s="1">
        <v>0</v>
      </c>
      <c r="W244" s="1">
        <v>530.91999999999996</v>
      </c>
    </row>
    <row r="245" spans="1:24">
      <c r="A245" s="1">
        <v>577</v>
      </c>
      <c r="D245" s="13">
        <v>40268</v>
      </c>
      <c r="I245" s="2" t="s">
        <v>937</v>
      </c>
      <c r="P245" s="1">
        <v>912</v>
      </c>
      <c r="S245" s="1">
        <v>0</v>
      </c>
      <c r="W245" s="1">
        <v>1442.92</v>
      </c>
    </row>
    <row r="246" spans="1:24">
      <c r="A246" s="1">
        <v>662</v>
      </c>
      <c r="D246" s="13">
        <v>40283</v>
      </c>
      <c r="I246" s="1" t="s">
        <v>513</v>
      </c>
      <c r="P246" s="1">
        <v>818.43</v>
      </c>
      <c r="S246" s="1">
        <v>0</v>
      </c>
      <c r="W246" s="1">
        <v>2261.35</v>
      </c>
    </row>
    <row r="247" spans="1:24">
      <c r="A247" s="1">
        <v>729</v>
      </c>
      <c r="D247" s="13">
        <v>40296</v>
      </c>
      <c r="I247" s="1" t="s">
        <v>521</v>
      </c>
      <c r="P247" s="1">
        <v>180</v>
      </c>
      <c r="S247" s="1">
        <v>0</v>
      </c>
      <c r="W247" s="1">
        <v>2441.35</v>
      </c>
    </row>
    <row r="248" spans="1:24">
      <c r="A248" s="1">
        <v>802</v>
      </c>
      <c r="D248" s="13">
        <v>40298</v>
      </c>
      <c r="I248" s="1" t="s">
        <v>29</v>
      </c>
      <c r="P248" s="1">
        <v>974.7</v>
      </c>
      <c r="S248" s="1">
        <v>0</v>
      </c>
      <c r="W248" s="1">
        <v>3416.05</v>
      </c>
    </row>
    <row r="249" spans="1:24">
      <c r="A249" s="1">
        <v>903</v>
      </c>
      <c r="D249" s="13">
        <v>40311</v>
      </c>
      <c r="I249" s="1" t="s">
        <v>522</v>
      </c>
      <c r="P249" s="1">
        <v>44.05</v>
      </c>
      <c r="S249" s="1">
        <v>0</v>
      </c>
      <c r="W249" s="1">
        <v>3460.1</v>
      </c>
    </row>
    <row r="250" spans="1:24">
      <c r="A250" s="1">
        <v>1246</v>
      </c>
      <c r="D250" s="13">
        <v>40352</v>
      </c>
      <c r="I250" s="1" t="s">
        <v>514</v>
      </c>
      <c r="P250" s="1">
        <v>565.76</v>
      </c>
      <c r="S250" s="1">
        <v>0</v>
      </c>
      <c r="W250" s="1">
        <v>4025.86</v>
      </c>
    </row>
    <row r="251" spans="1:24">
      <c r="A251" s="1">
        <v>1269</v>
      </c>
      <c r="D251" s="13">
        <v>40354</v>
      </c>
      <c r="I251" s="1" t="s">
        <v>392</v>
      </c>
      <c r="P251" s="1">
        <v>587.49</v>
      </c>
      <c r="S251" s="1">
        <v>0</v>
      </c>
      <c r="W251" s="1">
        <v>4613.3500000000004</v>
      </c>
    </row>
    <row r="252" spans="1:24">
      <c r="A252" s="1">
        <v>1414</v>
      </c>
      <c r="D252" s="13">
        <v>40362</v>
      </c>
      <c r="I252" s="1" t="s">
        <v>529</v>
      </c>
      <c r="P252" s="1">
        <v>116.62</v>
      </c>
      <c r="S252" s="1">
        <v>0</v>
      </c>
      <c r="W252" s="1">
        <v>4729.97</v>
      </c>
    </row>
    <row r="253" spans="1:24">
      <c r="A253" s="1">
        <v>2050</v>
      </c>
      <c r="D253" s="13">
        <v>40436</v>
      </c>
      <c r="I253" s="1" t="s">
        <v>515</v>
      </c>
      <c r="P253" s="1">
        <v>593.76</v>
      </c>
      <c r="S253" s="1">
        <v>0</v>
      </c>
      <c r="W253" s="1">
        <v>5323.73</v>
      </c>
    </row>
    <row r="254" spans="1:24">
      <c r="A254" s="1">
        <v>2333</v>
      </c>
      <c r="D254" s="13">
        <v>40466</v>
      </c>
      <c r="I254" s="1" t="s">
        <v>938</v>
      </c>
      <c r="P254" s="1">
        <v>126.5</v>
      </c>
      <c r="S254" s="1">
        <v>0</v>
      </c>
      <c r="W254" s="1">
        <v>5450.23</v>
      </c>
    </row>
    <row r="255" spans="1:24">
      <c r="A255" s="1">
        <v>2425</v>
      </c>
      <c r="D255" s="13">
        <v>40478</v>
      </c>
      <c r="I255" s="1" t="s">
        <v>516</v>
      </c>
      <c r="P255" s="1">
        <v>593.76</v>
      </c>
      <c r="S255" s="1">
        <v>0</v>
      </c>
      <c r="W255" s="1">
        <v>6043.99</v>
      </c>
    </row>
    <row r="256" spans="1:24">
      <c r="A256" s="1">
        <v>2525</v>
      </c>
      <c r="D256" s="13">
        <v>40482</v>
      </c>
      <c r="I256" s="1" t="s">
        <v>939</v>
      </c>
      <c r="P256" s="1">
        <v>816</v>
      </c>
      <c r="S256" s="1">
        <v>0</v>
      </c>
      <c r="W256" s="1">
        <v>6859.99</v>
      </c>
    </row>
    <row r="257" spans="1:24">
      <c r="A257" s="1">
        <v>2545</v>
      </c>
      <c r="D257" s="13">
        <v>40485</v>
      </c>
      <c r="I257" s="1" t="s">
        <v>717</v>
      </c>
      <c r="P257" s="1">
        <v>3000</v>
      </c>
      <c r="S257" s="1">
        <v>0</v>
      </c>
      <c r="W257" s="1">
        <v>9859.99</v>
      </c>
    </row>
    <row r="258" spans="1:24">
      <c r="A258" s="1">
        <v>2550</v>
      </c>
      <c r="D258" s="13">
        <v>40487</v>
      </c>
      <c r="I258" s="1" t="s">
        <v>517</v>
      </c>
      <c r="P258" s="1">
        <v>523.87</v>
      </c>
      <c r="S258" s="1">
        <v>0</v>
      </c>
      <c r="W258" s="1">
        <v>10383.86</v>
      </c>
    </row>
    <row r="259" spans="1:24">
      <c r="A259" s="1">
        <v>2638</v>
      </c>
      <c r="D259" s="13">
        <v>40496</v>
      </c>
      <c r="I259" s="1" t="s">
        <v>518</v>
      </c>
      <c r="P259" s="1">
        <v>662.4</v>
      </c>
      <c r="S259" s="1">
        <v>0</v>
      </c>
      <c r="W259" s="1">
        <v>11046.26</v>
      </c>
    </row>
    <row r="260" spans="1:24">
      <c r="A260" s="1">
        <v>2699</v>
      </c>
      <c r="D260" s="13">
        <v>40504</v>
      </c>
      <c r="I260" s="1" t="s">
        <v>668</v>
      </c>
      <c r="P260" s="1">
        <v>90</v>
      </c>
      <c r="S260" s="1">
        <v>0</v>
      </c>
      <c r="W260" s="1">
        <v>11136.26</v>
      </c>
    </row>
    <row r="261" spans="1:24">
      <c r="A261" s="1">
        <v>2771</v>
      </c>
      <c r="D261" s="13">
        <v>40512</v>
      </c>
      <c r="I261" s="1" t="s">
        <v>940</v>
      </c>
      <c r="P261" s="1">
        <v>1088</v>
      </c>
      <c r="S261" s="1">
        <v>0</v>
      </c>
      <c r="W261" s="1">
        <v>12224.26</v>
      </c>
    </row>
    <row r="262" spans="1:24">
      <c r="A262" s="1">
        <v>2818</v>
      </c>
      <c r="D262" s="13">
        <v>40514</v>
      </c>
      <c r="I262" s="1" t="s">
        <v>941</v>
      </c>
      <c r="P262" s="1">
        <v>195.62</v>
      </c>
      <c r="S262" s="1">
        <v>0</v>
      </c>
      <c r="W262" s="1">
        <v>12419.88</v>
      </c>
    </row>
    <row r="263" spans="1:24">
      <c r="A263" s="1">
        <v>2853</v>
      </c>
      <c r="D263" s="13">
        <v>40517</v>
      </c>
      <c r="I263" s="1" t="s">
        <v>519</v>
      </c>
      <c r="P263" s="1">
        <v>593.76</v>
      </c>
      <c r="S263" s="1">
        <v>0</v>
      </c>
      <c r="W263" s="1">
        <v>13013.64</v>
      </c>
    </row>
    <row r="264" spans="1:24">
      <c r="A264" s="1">
        <v>2892</v>
      </c>
      <c r="D264" s="13">
        <v>40523</v>
      </c>
      <c r="I264" s="1" t="s">
        <v>520</v>
      </c>
      <c r="P264" s="1">
        <v>650.66</v>
      </c>
      <c r="S264" s="1">
        <v>0</v>
      </c>
      <c r="W264" s="1">
        <v>13664.3</v>
      </c>
    </row>
    <row r="265" spans="1:24">
      <c r="L265" s="1" t="s">
        <v>14</v>
      </c>
      <c r="P265" s="1">
        <v>13664.3</v>
      </c>
      <c r="S265" s="1">
        <v>0</v>
      </c>
    </row>
    <row r="266" spans="1:24">
      <c r="B266" s="1" t="s">
        <v>5</v>
      </c>
      <c r="E266" s="1">
        <v>62900003</v>
      </c>
      <c r="J266" s="1" t="s">
        <v>523</v>
      </c>
      <c r="R266" s="1" t="s">
        <v>7</v>
      </c>
      <c r="X266" s="1">
        <v>0</v>
      </c>
    </row>
    <row r="267" spans="1:24">
      <c r="U267" s="1" t="s">
        <v>8</v>
      </c>
    </row>
    <row r="268" spans="1:24">
      <c r="B268" s="1" t="s">
        <v>9</v>
      </c>
      <c r="E268" s="1" t="s">
        <v>10</v>
      </c>
      <c r="K268" s="1" t="s">
        <v>11</v>
      </c>
      <c r="O268" s="1" t="s">
        <v>12</v>
      </c>
      <c r="Q268" s="1" t="s">
        <v>13</v>
      </c>
    </row>
    <row r="269" spans="1:24">
      <c r="A269" s="1">
        <v>87</v>
      </c>
      <c r="D269" s="13">
        <v>40200</v>
      </c>
      <c r="I269" s="1" t="s">
        <v>30</v>
      </c>
      <c r="P269" s="1">
        <v>6000</v>
      </c>
      <c r="S269" s="1">
        <v>0</v>
      </c>
      <c r="W269" s="1">
        <v>6000</v>
      </c>
    </row>
    <row r="270" spans="1:24">
      <c r="L270" s="1" t="s">
        <v>14</v>
      </c>
      <c r="P270" s="1">
        <v>6000</v>
      </c>
      <c r="S270" s="1">
        <v>0</v>
      </c>
    </row>
    <row r="271" spans="1:24">
      <c r="B271" s="1" t="s">
        <v>5</v>
      </c>
      <c r="E271" s="1">
        <v>64000000</v>
      </c>
      <c r="J271" s="1" t="s">
        <v>474</v>
      </c>
      <c r="R271" s="1" t="s">
        <v>7</v>
      </c>
      <c r="X271" s="1">
        <v>0</v>
      </c>
    </row>
    <row r="272" spans="1:24">
      <c r="U272" s="1" t="s">
        <v>8</v>
      </c>
    </row>
    <row r="273" spans="1:23">
      <c r="B273" s="1" t="s">
        <v>9</v>
      </c>
      <c r="E273" s="1" t="s">
        <v>10</v>
      </c>
      <c r="K273" s="1" t="s">
        <v>11</v>
      </c>
      <c r="O273" s="1" t="s">
        <v>12</v>
      </c>
      <c r="Q273" s="1" t="s">
        <v>13</v>
      </c>
    </row>
    <row r="274" spans="1:23">
      <c r="A274" s="1">
        <v>147</v>
      </c>
      <c r="D274" s="13">
        <v>40209</v>
      </c>
      <c r="I274" s="1" t="s">
        <v>475</v>
      </c>
      <c r="P274" s="1">
        <v>1884.59</v>
      </c>
      <c r="S274" s="1">
        <v>0</v>
      </c>
      <c r="W274" s="1">
        <v>1884.59</v>
      </c>
    </row>
    <row r="275" spans="1:23">
      <c r="A275" s="1">
        <v>335</v>
      </c>
      <c r="D275" s="13">
        <v>40237</v>
      </c>
      <c r="I275" s="1" t="s">
        <v>476</v>
      </c>
      <c r="P275" s="1">
        <v>1810.7</v>
      </c>
      <c r="S275" s="1">
        <v>0</v>
      </c>
      <c r="W275" s="1">
        <v>3695.29</v>
      </c>
    </row>
    <row r="276" spans="1:23">
      <c r="A276" s="1">
        <v>548</v>
      </c>
      <c r="D276" s="13">
        <v>40268</v>
      </c>
      <c r="I276" s="1" t="s">
        <v>477</v>
      </c>
      <c r="P276" s="1">
        <v>2121.87</v>
      </c>
      <c r="S276" s="1">
        <v>0</v>
      </c>
      <c r="W276" s="1">
        <v>5817.16</v>
      </c>
    </row>
    <row r="277" spans="1:23">
      <c r="A277" s="1">
        <v>753</v>
      </c>
      <c r="D277" s="13">
        <v>40298</v>
      </c>
      <c r="I277" s="1" t="s">
        <v>478</v>
      </c>
      <c r="P277" s="1">
        <v>2134.0100000000002</v>
      </c>
      <c r="S277" s="1">
        <v>0</v>
      </c>
      <c r="W277" s="1">
        <v>7951.17</v>
      </c>
    </row>
    <row r="278" spans="1:23">
      <c r="A278" s="1">
        <v>1060</v>
      </c>
      <c r="D278" s="13">
        <v>40329</v>
      </c>
      <c r="I278" s="1" t="s">
        <v>479</v>
      </c>
      <c r="P278" s="1">
        <v>2303.2199999999998</v>
      </c>
      <c r="S278" s="1">
        <v>0</v>
      </c>
      <c r="W278" s="1">
        <v>10254.39</v>
      </c>
    </row>
    <row r="279" spans="1:23">
      <c r="A279" s="1">
        <v>1347</v>
      </c>
      <c r="D279" s="13">
        <v>40359</v>
      </c>
      <c r="I279" s="1" t="s">
        <v>480</v>
      </c>
      <c r="P279" s="1">
        <v>2170.62</v>
      </c>
      <c r="S279" s="1">
        <v>0</v>
      </c>
      <c r="W279" s="1">
        <v>12425.01</v>
      </c>
    </row>
    <row r="280" spans="1:23">
      <c r="A280" s="1">
        <v>1676</v>
      </c>
      <c r="D280" s="13">
        <v>40390</v>
      </c>
      <c r="I280" s="1" t="s">
        <v>481</v>
      </c>
      <c r="P280" s="1">
        <v>2009.71</v>
      </c>
      <c r="S280" s="1">
        <v>0</v>
      </c>
      <c r="W280" s="1">
        <v>14434.72</v>
      </c>
    </row>
    <row r="281" spans="1:23">
      <c r="A281" s="1">
        <v>1677</v>
      </c>
      <c r="D281" s="13">
        <v>40390</v>
      </c>
      <c r="I281" s="1" t="s">
        <v>482</v>
      </c>
      <c r="P281" s="1">
        <v>193.09</v>
      </c>
      <c r="S281" s="1">
        <v>0</v>
      </c>
      <c r="W281" s="1">
        <v>14627.81</v>
      </c>
    </row>
    <row r="282" spans="1:23">
      <c r="A282" s="1">
        <v>1678</v>
      </c>
      <c r="D282" s="13">
        <v>40390</v>
      </c>
      <c r="I282" s="1" t="s">
        <v>482</v>
      </c>
      <c r="P282" s="1">
        <v>164.4</v>
      </c>
      <c r="S282" s="1">
        <v>0</v>
      </c>
      <c r="W282" s="1">
        <v>14792.21</v>
      </c>
    </row>
    <row r="283" spans="1:23">
      <c r="A283" s="1">
        <v>1931</v>
      </c>
      <c r="D283" s="13">
        <v>40421</v>
      </c>
      <c r="I283" s="1" t="s">
        <v>483</v>
      </c>
      <c r="P283" s="1">
        <v>1924.14</v>
      </c>
      <c r="S283" s="1">
        <v>0</v>
      </c>
      <c r="W283" s="1">
        <v>16716.349999999999</v>
      </c>
    </row>
    <row r="284" spans="1:23">
      <c r="A284" s="1">
        <v>2184</v>
      </c>
      <c r="D284" s="13">
        <v>40451</v>
      </c>
      <c r="I284" s="1" t="s">
        <v>484</v>
      </c>
      <c r="P284" s="1">
        <v>1676.33</v>
      </c>
      <c r="S284" s="1">
        <v>0</v>
      </c>
      <c r="W284" s="1">
        <v>18392.68</v>
      </c>
    </row>
    <row r="285" spans="1:23">
      <c r="A285" s="1">
        <v>2502</v>
      </c>
      <c r="D285" s="13">
        <v>40482</v>
      </c>
      <c r="I285" s="1" t="s">
        <v>485</v>
      </c>
      <c r="P285" s="1">
        <v>1791.43</v>
      </c>
      <c r="S285" s="1">
        <v>0</v>
      </c>
      <c r="W285" s="1">
        <v>20184.11</v>
      </c>
    </row>
    <row r="286" spans="1:23">
      <c r="A286" s="1">
        <v>2775</v>
      </c>
      <c r="D286" s="13">
        <v>40512</v>
      </c>
      <c r="I286" s="1" t="s">
        <v>486</v>
      </c>
      <c r="P286" s="1">
        <v>1991.72</v>
      </c>
      <c r="S286" s="1">
        <v>0</v>
      </c>
      <c r="W286" s="1">
        <v>22175.83</v>
      </c>
    </row>
    <row r="287" spans="1:23">
      <c r="A287" s="1">
        <v>3091</v>
      </c>
      <c r="D287" s="13">
        <v>40543</v>
      </c>
      <c r="I287" s="1" t="s">
        <v>487</v>
      </c>
      <c r="P287" s="1">
        <v>1603.66</v>
      </c>
      <c r="S287" s="1">
        <v>0</v>
      </c>
      <c r="W287" s="1">
        <v>23779.49</v>
      </c>
    </row>
    <row r="288" spans="1:23">
      <c r="L288" s="1" t="s">
        <v>14</v>
      </c>
      <c r="P288" s="1">
        <v>23779.49</v>
      </c>
      <c r="S288" s="1">
        <v>0</v>
      </c>
    </row>
    <row r="289" spans="1:24">
      <c r="B289" s="1" t="s">
        <v>5</v>
      </c>
      <c r="E289" s="1">
        <v>64000005</v>
      </c>
      <c r="J289" s="1" t="s">
        <v>401</v>
      </c>
      <c r="R289" s="1" t="s">
        <v>7</v>
      </c>
      <c r="X289" s="1">
        <v>0</v>
      </c>
    </row>
    <row r="290" spans="1:24">
      <c r="U290" s="1" t="s">
        <v>8</v>
      </c>
    </row>
    <row r="291" spans="1:24">
      <c r="B291" s="1" t="s">
        <v>9</v>
      </c>
      <c r="E291" s="1" t="s">
        <v>10</v>
      </c>
      <c r="K291" s="1" t="s">
        <v>11</v>
      </c>
      <c r="O291" s="1" t="s">
        <v>12</v>
      </c>
      <c r="Q291" s="1" t="s">
        <v>13</v>
      </c>
    </row>
    <row r="292" spans="1:24">
      <c r="A292" s="1">
        <v>148</v>
      </c>
      <c r="D292" s="13">
        <v>40209</v>
      </c>
      <c r="I292" s="1" t="s">
        <v>402</v>
      </c>
      <c r="P292" s="1">
        <v>1803.89</v>
      </c>
      <c r="S292" s="1">
        <v>0</v>
      </c>
      <c r="W292" s="1">
        <v>1803.89</v>
      </c>
    </row>
    <row r="293" spans="1:24">
      <c r="A293" s="1">
        <v>336</v>
      </c>
      <c r="D293" s="13">
        <v>40237</v>
      </c>
      <c r="I293" s="1" t="s">
        <v>403</v>
      </c>
      <c r="P293" s="1">
        <v>1470.7</v>
      </c>
      <c r="S293" s="1">
        <v>0</v>
      </c>
      <c r="W293" s="1">
        <v>3274.59</v>
      </c>
    </row>
    <row r="294" spans="1:24">
      <c r="A294" s="1">
        <v>549</v>
      </c>
      <c r="D294" s="13">
        <v>40268</v>
      </c>
      <c r="I294" s="1" t="s">
        <v>404</v>
      </c>
      <c r="P294" s="1">
        <v>1791.87</v>
      </c>
      <c r="S294" s="1">
        <v>0</v>
      </c>
      <c r="W294" s="1">
        <v>5066.46</v>
      </c>
    </row>
    <row r="295" spans="1:24">
      <c r="A295" s="1">
        <v>754</v>
      </c>
      <c r="D295" s="13">
        <v>40298</v>
      </c>
      <c r="I295" s="1" t="s">
        <v>405</v>
      </c>
      <c r="P295" s="1">
        <v>1847.18</v>
      </c>
      <c r="S295" s="1">
        <v>0</v>
      </c>
      <c r="W295" s="1">
        <v>6913.64</v>
      </c>
    </row>
    <row r="296" spans="1:24">
      <c r="A296" s="1">
        <v>1055</v>
      </c>
      <c r="D296" s="13">
        <v>40329</v>
      </c>
      <c r="I296" s="1" t="s">
        <v>406</v>
      </c>
      <c r="P296" s="1">
        <v>2102.4499999999998</v>
      </c>
      <c r="S296" s="1">
        <v>0</v>
      </c>
      <c r="W296" s="1">
        <v>9016.09</v>
      </c>
    </row>
    <row r="297" spans="1:24">
      <c r="A297" s="1">
        <v>1344</v>
      </c>
      <c r="D297" s="13">
        <v>40359</v>
      </c>
      <c r="I297" s="1" t="s">
        <v>407</v>
      </c>
      <c r="P297" s="1">
        <v>1810.78</v>
      </c>
      <c r="S297" s="1">
        <v>0</v>
      </c>
      <c r="W297" s="1">
        <v>10826.87</v>
      </c>
    </row>
    <row r="298" spans="1:24">
      <c r="A298" s="1">
        <v>1681</v>
      </c>
      <c r="D298" s="13">
        <v>40390</v>
      </c>
      <c r="I298" s="1" t="s">
        <v>408</v>
      </c>
      <c r="P298" s="1">
        <v>1712.76</v>
      </c>
      <c r="S298" s="1">
        <v>0</v>
      </c>
      <c r="W298" s="1">
        <v>12539.63</v>
      </c>
    </row>
    <row r="299" spans="1:24">
      <c r="A299" s="1">
        <v>1682</v>
      </c>
      <c r="D299" s="13">
        <v>40390</v>
      </c>
      <c r="I299" s="1" t="s">
        <v>409</v>
      </c>
      <c r="P299" s="1">
        <v>175.18</v>
      </c>
      <c r="S299" s="1">
        <v>0</v>
      </c>
      <c r="W299" s="1">
        <v>12714.81</v>
      </c>
    </row>
    <row r="300" spans="1:24">
      <c r="A300" s="1">
        <v>1683</v>
      </c>
      <c r="D300" s="13">
        <v>40390</v>
      </c>
      <c r="I300" s="1" t="s">
        <v>409</v>
      </c>
      <c r="P300" s="1">
        <v>175.18</v>
      </c>
      <c r="S300" s="1">
        <v>0</v>
      </c>
      <c r="W300" s="1">
        <v>12889.99</v>
      </c>
    </row>
    <row r="301" spans="1:24">
      <c r="A301" s="1">
        <v>1933</v>
      </c>
      <c r="D301" s="13">
        <v>40421</v>
      </c>
      <c r="I301" s="1" t="s">
        <v>410</v>
      </c>
      <c r="P301" s="1">
        <v>1848.16</v>
      </c>
      <c r="S301" s="1">
        <v>0</v>
      </c>
      <c r="W301" s="1">
        <v>14738.15</v>
      </c>
    </row>
    <row r="302" spans="1:24">
      <c r="A302" s="1">
        <v>2186</v>
      </c>
      <c r="D302" s="13">
        <v>40451</v>
      </c>
      <c r="I302" s="1" t="s">
        <v>411</v>
      </c>
      <c r="P302" s="1">
        <v>1422.53</v>
      </c>
      <c r="S302" s="1">
        <v>0</v>
      </c>
      <c r="W302" s="1">
        <v>16160.68</v>
      </c>
    </row>
    <row r="303" spans="1:24">
      <c r="A303" s="1">
        <v>2504</v>
      </c>
      <c r="D303" s="13">
        <v>40482</v>
      </c>
      <c r="I303" s="1" t="s">
        <v>412</v>
      </c>
      <c r="P303" s="1">
        <v>1550.54</v>
      </c>
      <c r="S303" s="1">
        <v>0</v>
      </c>
      <c r="W303" s="1">
        <v>17711.22</v>
      </c>
    </row>
    <row r="304" spans="1:24">
      <c r="A304" s="1">
        <v>2779</v>
      </c>
      <c r="D304" s="13">
        <v>40512</v>
      </c>
      <c r="I304" s="1" t="s">
        <v>413</v>
      </c>
      <c r="P304" s="1">
        <v>1739.75</v>
      </c>
      <c r="S304" s="1">
        <v>0</v>
      </c>
      <c r="W304" s="1">
        <v>19450.97</v>
      </c>
    </row>
    <row r="305" spans="1:24">
      <c r="A305" s="1">
        <v>3090</v>
      </c>
      <c r="D305" s="13">
        <v>40543</v>
      </c>
      <c r="I305" s="1" t="s">
        <v>31</v>
      </c>
      <c r="P305" s="1">
        <v>1588.93</v>
      </c>
      <c r="S305" s="1">
        <v>0</v>
      </c>
      <c r="W305" s="1">
        <v>21039.9</v>
      </c>
    </row>
    <row r="306" spans="1:24">
      <c r="L306" s="1" t="s">
        <v>14</v>
      </c>
      <c r="P306" s="1">
        <v>21039.9</v>
      </c>
      <c r="S306" s="1">
        <v>0</v>
      </c>
    </row>
    <row r="307" spans="1:24">
      <c r="B307" s="1" t="s">
        <v>5</v>
      </c>
      <c r="E307" s="1">
        <v>64000007</v>
      </c>
      <c r="J307" s="1" t="s">
        <v>530</v>
      </c>
      <c r="R307" s="1" t="s">
        <v>7</v>
      </c>
      <c r="X307" s="1">
        <v>0</v>
      </c>
    </row>
    <row r="308" spans="1:24">
      <c r="U308" s="1" t="s">
        <v>8</v>
      </c>
    </row>
    <row r="309" spans="1:24">
      <c r="B309" s="1" t="s">
        <v>9</v>
      </c>
      <c r="E309" s="1" t="s">
        <v>10</v>
      </c>
      <c r="K309" s="1" t="s">
        <v>11</v>
      </c>
      <c r="O309" s="1" t="s">
        <v>12</v>
      </c>
      <c r="Q309" s="1" t="s">
        <v>13</v>
      </c>
    </row>
    <row r="310" spans="1:24">
      <c r="A310" s="1">
        <v>150</v>
      </c>
      <c r="D310" s="13">
        <v>40209</v>
      </c>
      <c r="I310" s="2" t="s">
        <v>531</v>
      </c>
      <c r="P310" s="1">
        <v>1644.3</v>
      </c>
      <c r="S310" s="1">
        <v>0</v>
      </c>
      <c r="W310" s="1">
        <v>1644.3</v>
      </c>
    </row>
    <row r="311" spans="1:24">
      <c r="A311" s="1">
        <v>340</v>
      </c>
      <c r="D311" s="13">
        <v>40237</v>
      </c>
      <c r="I311" s="1" t="s">
        <v>532</v>
      </c>
      <c r="P311" s="1">
        <v>1881.81</v>
      </c>
      <c r="S311" s="1">
        <v>0</v>
      </c>
      <c r="W311" s="1">
        <v>3526.11</v>
      </c>
    </row>
    <row r="312" spans="1:24">
      <c r="A312" s="1">
        <v>421</v>
      </c>
      <c r="D312" s="13">
        <v>40247</v>
      </c>
      <c r="I312" s="1" t="s">
        <v>533</v>
      </c>
      <c r="P312" s="1">
        <v>646.58000000000004</v>
      </c>
      <c r="S312" s="1">
        <v>0</v>
      </c>
      <c r="W312" s="1">
        <v>4172.6899999999996</v>
      </c>
    </row>
    <row r="313" spans="1:24">
      <c r="A313" s="1">
        <v>422</v>
      </c>
      <c r="D313" s="13">
        <v>40247</v>
      </c>
      <c r="I313" s="1" t="s">
        <v>534</v>
      </c>
      <c r="P313" s="1">
        <v>195.62</v>
      </c>
      <c r="S313" s="1">
        <v>0</v>
      </c>
      <c r="W313" s="1">
        <v>4368.3100000000004</v>
      </c>
    </row>
    <row r="314" spans="1:24">
      <c r="L314" s="1" t="s">
        <v>14</v>
      </c>
      <c r="P314" s="1">
        <v>4368.3100000000004</v>
      </c>
      <c r="S314" s="1">
        <v>0</v>
      </c>
    </row>
    <row r="315" spans="1:24">
      <c r="B315" s="1" t="s">
        <v>5</v>
      </c>
      <c r="E315" s="1">
        <v>64000008</v>
      </c>
      <c r="J315" s="2" t="s">
        <v>580</v>
      </c>
      <c r="R315" s="1" t="s">
        <v>7</v>
      </c>
      <c r="X315" s="1">
        <v>0</v>
      </c>
    </row>
    <row r="316" spans="1:24">
      <c r="U316" s="1" t="s">
        <v>8</v>
      </c>
    </row>
    <row r="317" spans="1:24">
      <c r="B317" s="1" t="s">
        <v>9</v>
      </c>
      <c r="E317" s="1" t="s">
        <v>10</v>
      </c>
      <c r="K317" s="1" t="s">
        <v>11</v>
      </c>
      <c r="O317" s="1" t="s">
        <v>12</v>
      </c>
      <c r="Q317" s="1" t="s">
        <v>13</v>
      </c>
    </row>
    <row r="318" spans="1:24">
      <c r="A318" s="1">
        <v>149</v>
      </c>
      <c r="D318" s="13">
        <v>40209</v>
      </c>
      <c r="I318" s="1" t="s">
        <v>669</v>
      </c>
      <c r="P318" s="1">
        <v>1435.41</v>
      </c>
      <c r="S318" s="1">
        <v>0</v>
      </c>
      <c r="W318" s="1">
        <v>1435.41</v>
      </c>
    </row>
    <row r="319" spans="1:24">
      <c r="A319" s="1">
        <v>337</v>
      </c>
      <c r="D319" s="13">
        <v>40237</v>
      </c>
      <c r="I319" s="1" t="s">
        <v>670</v>
      </c>
      <c r="P319" s="1">
        <v>1341.14</v>
      </c>
      <c r="S319" s="1">
        <v>0</v>
      </c>
      <c r="W319" s="1">
        <v>2776.55</v>
      </c>
    </row>
    <row r="320" spans="1:24">
      <c r="A320" s="1">
        <v>550</v>
      </c>
      <c r="D320" s="13">
        <v>40268</v>
      </c>
      <c r="I320" s="1" t="s">
        <v>671</v>
      </c>
      <c r="P320" s="1">
        <v>1505.61</v>
      </c>
      <c r="S320" s="1">
        <v>0</v>
      </c>
      <c r="W320" s="1">
        <v>4282.16</v>
      </c>
    </row>
    <row r="321" spans="1:24">
      <c r="A321" s="1">
        <v>755</v>
      </c>
      <c r="D321" s="13">
        <v>40298</v>
      </c>
      <c r="I321" s="1" t="s">
        <v>672</v>
      </c>
      <c r="P321" s="1">
        <v>1521.94</v>
      </c>
      <c r="S321" s="1">
        <v>0</v>
      </c>
      <c r="W321" s="1">
        <v>5804.1</v>
      </c>
    </row>
    <row r="322" spans="1:24">
      <c r="A322" s="1">
        <v>1057</v>
      </c>
      <c r="D322" s="13">
        <v>40329</v>
      </c>
      <c r="I322" s="1" t="s">
        <v>673</v>
      </c>
      <c r="P322" s="1">
        <v>1993.76</v>
      </c>
      <c r="S322" s="1">
        <v>0</v>
      </c>
      <c r="W322" s="1">
        <v>7797.86</v>
      </c>
    </row>
    <row r="323" spans="1:24">
      <c r="A323" s="1">
        <v>1350</v>
      </c>
      <c r="D323" s="13">
        <v>40359</v>
      </c>
      <c r="I323" s="1" t="s">
        <v>674</v>
      </c>
      <c r="P323" s="1">
        <v>1622.86</v>
      </c>
      <c r="S323" s="1">
        <v>0</v>
      </c>
      <c r="W323" s="1">
        <v>9420.7199999999993</v>
      </c>
    </row>
    <row r="324" spans="1:24">
      <c r="A324" s="1">
        <v>1364</v>
      </c>
      <c r="D324" s="13">
        <v>40359</v>
      </c>
      <c r="I324" s="1" t="s">
        <v>675</v>
      </c>
      <c r="P324" s="1">
        <v>1067.54</v>
      </c>
      <c r="S324" s="1">
        <v>0</v>
      </c>
      <c r="W324" s="1">
        <v>10488.26</v>
      </c>
    </row>
    <row r="325" spans="1:24">
      <c r="A325" s="1">
        <v>1686</v>
      </c>
      <c r="D325" s="13">
        <v>40390</v>
      </c>
      <c r="I325" s="1" t="s">
        <v>676</v>
      </c>
      <c r="P325" s="1">
        <v>1801.98</v>
      </c>
      <c r="S325" s="1">
        <v>0</v>
      </c>
      <c r="W325" s="1">
        <v>12290.24</v>
      </c>
    </row>
    <row r="326" spans="1:24">
      <c r="A326" s="1">
        <v>1687</v>
      </c>
      <c r="D326" s="13">
        <v>40390</v>
      </c>
      <c r="I326" s="1" t="s">
        <v>677</v>
      </c>
      <c r="P326" s="1">
        <v>44.63</v>
      </c>
      <c r="S326" s="1">
        <v>0</v>
      </c>
      <c r="W326" s="1">
        <v>12334.87</v>
      </c>
    </row>
    <row r="327" spans="1:24">
      <c r="A327" s="1">
        <v>1688</v>
      </c>
      <c r="D327" s="13">
        <v>40390</v>
      </c>
      <c r="I327" s="1" t="s">
        <v>677</v>
      </c>
      <c r="P327" s="1">
        <v>164.37</v>
      </c>
      <c r="S327" s="1">
        <v>0</v>
      </c>
      <c r="W327" s="1">
        <v>12499.24</v>
      </c>
    </row>
    <row r="328" spans="1:24">
      <c r="A328" s="1">
        <v>1935</v>
      </c>
      <c r="D328" s="13">
        <v>40421</v>
      </c>
      <c r="I328" s="1" t="s">
        <v>678</v>
      </c>
      <c r="P328" s="1">
        <v>1609.84</v>
      </c>
      <c r="S328" s="1">
        <v>0</v>
      </c>
      <c r="W328" s="1">
        <v>14109.08</v>
      </c>
    </row>
    <row r="329" spans="1:24">
      <c r="A329" s="1">
        <v>2188</v>
      </c>
      <c r="D329" s="13">
        <v>40451</v>
      </c>
      <c r="I329" s="1" t="s">
        <v>679</v>
      </c>
      <c r="P329" s="1">
        <v>1403.56</v>
      </c>
      <c r="S329" s="1">
        <v>0</v>
      </c>
      <c r="W329" s="1">
        <v>15512.64</v>
      </c>
    </row>
    <row r="330" spans="1:24">
      <c r="A330" s="1">
        <v>2506</v>
      </c>
      <c r="D330" s="13">
        <v>40482</v>
      </c>
      <c r="I330" s="1" t="s">
        <v>680</v>
      </c>
      <c r="P330" s="1">
        <v>1636.31</v>
      </c>
      <c r="S330" s="1">
        <v>0</v>
      </c>
      <c r="W330" s="1">
        <v>17148.95</v>
      </c>
    </row>
    <row r="331" spans="1:24">
      <c r="A331" s="1">
        <v>2777</v>
      </c>
      <c r="D331" s="13">
        <v>40512</v>
      </c>
      <c r="I331" s="1" t="s">
        <v>681</v>
      </c>
      <c r="P331" s="1">
        <v>1585.67</v>
      </c>
      <c r="S331" s="1">
        <v>0</v>
      </c>
      <c r="W331" s="1">
        <v>18734.62</v>
      </c>
    </row>
    <row r="332" spans="1:24">
      <c r="A332" s="1">
        <v>3094</v>
      </c>
      <c r="D332" s="13">
        <v>40543</v>
      </c>
      <c r="I332" s="1" t="s">
        <v>682</v>
      </c>
      <c r="P332" s="1">
        <v>894.92</v>
      </c>
      <c r="S332" s="1">
        <v>0</v>
      </c>
      <c r="W332" s="1">
        <v>19629.54</v>
      </c>
    </row>
    <row r="333" spans="1:24">
      <c r="A333" s="1">
        <v>3095</v>
      </c>
      <c r="D333" s="13">
        <v>40543</v>
      </c>
      <c r="I333" s="1" t="s">
        <v>683</v>
      </c>
      <c r="P333" s="1">
        <v>1066.45</v>
      </c>
      <c r="S333" s="1">
        <v>0</v>
      </c>
      <c r="W333" s="1">
        <v>20695.990000000002</v>
      </c>
    </row>
    <row r="334" spans="1:24">
      <c r="L334" s="1" t="s">
        <v>14</v>
      </c>
      <c r="P334" s="1">
        <v>20695.990000000002</v>
      </c>
      <c r="S334" s="1">
        <v>0</v>
      </c>
    </row>
    <row r="335" spans="1:24">
      <c r="B335" s="1" t="s">
        <v>5</v>
      </c>
      <c r="E335" s="1">
        <v>64000012</v>
      </c>
      <c r="J335" s="1" t="s">
        <v>490</v>
      </c>
      <c r="R335" s="1" t="s">
        <v>7</v>
      </c>
      <c r="X335" s="1">
        <v>0</v>
      </c>
    </row>
    <row r="336" spans="1:24">
      <c r="U336" s="1" t="s">
        <v>8</v>
      </c>
    </row>
    <row r="337" spans="1:24">
      <c r="B337" s="1" t="s">
        <v>9</v>
      </c>
      <c r="E337" s="1" t="s">
        <v>10</v>
      </c>
      <c r="K337" s="1" t="s">
        <v>11</v>
      </c>
      <c r="O337" s="1" t="s">
        <v>12</v>
      </c>
      <c r="Q337" s="1" t="s">
        <v>13</v>
      </c>
    </row>
    <row r="338" spans="1:24">
      <c r="A338" s="1">
        <v>553</v>
      </c>
      <c r="D338" s="13">
        <v>40268</v>
      </c>
      <c r="I338" s="1" t="s">
        <v>491</v>
      </c>
      <c r="P338" s="1">
        <v>705.54</v>
      </c>
      <c r="S338" s="1">
        <v>0</v>
      </c>
      <c r="W338" s="1">
        <v>705.54</v>
      </c>
    </row>
    <row r="339" spans="1:24">
      <c r="A339" s="1">
        <v>758</v>
      </c>
      <c r="D339" s="13">
        <v>40298</v>
      </c>
      <c r="I339" s="1" t="s">
        <v>492</v>
      </c>
      <c r="P339" s="1">
        <v>1209.0899999999999</v>
      </c>
      <c r="S339" s="1">
        <v>0</v>
      </c>
      <c r="W339" s="1">
        <v>1914.63</v>
      </c>
    </row>
    <row r="340" spans="1:24">
      <c r="A340" s="1">
        <v>1056</v>
      </c>
      <c r="D340" s="13">
        <v>40329</v>
      </c>
      <c r="I340" s="1" t="s">
        <v>493</v>
      </c>
      <c r="P340" s="1">
        <v>1789.75</v>
      </c>
      <c r="S340" s="1">
        <v>0</v>
      </c>
      <c r="W340" s="1">
        <v>3704.38</v>
      </c>
    </row>
    <row r="341" spans="1:24">
      <c r="A341" s="1">
        <v>1348</v>
      </c>
      <c r="D341" s="13">
        <v>40359</v>
      </c>
      <c r="I341" s="1" t="s">
        <v>494</v>
      </c>
      <c r="P341" s="1">
        <v>1512.86</v>
      </c>
      <c r="S341" s="1">
        <v>0</v>
      </c>
      <c r="W341" s="1">
        <v>5217.24</v>
      </c>
    </row>
    <row r="342" spans="1:24">
      <c r="A342" s="1">
        <v>1363</v>
      </c>
      <c r="D342" s="13">
        <v>40359</v>
      </c>
      <c r="I342" s="1" t="s">
        <v>495</v>
      </c>
      <c r="P342" s="1">
        <v>548.35</v>
      </c>
      <c r="S342" s="1">
        <v>0</v>
      </c>
      <c r="W342" s="1">
        <v>5765.59</v>
      </c>
    </row>
    <row r="343" spans="1:24">
      <c r="A343" s="1">
        <v>1689</v>
      </c>
      <c r="D343" s="13">
        <v>40390</v>
      </c>
      <c r="I343" s="1" t="s">
        <v>496</v>
      </c>
      <c r="P343" s="1">
        <v>1461.24</v>
      </c>
      <c r="S343" s="1">
        <v>0</v>
      </c>
      <c r="W343" s="1">
        <v>7226.83</v>
      </c>
    </row>
    <row r="344" spans="1:24">
      <c r="A344" s="1">
        <v>1690</v>
      </c>
      <c r="D344" s="13">
        <v>40390</v>
      </c>
      <c r="I344" s="1" t="s">
        <v>497</v>
      </c>
      <c r="P344" s="1">
        <v>97.78</v>
      </c>
      <c r="S344" s="1">
        <v>0</v>
      </c>
      <c r="W344" s="1">
        <v>7324.61</v>
      </c>
    </row>
    <row r="345" spans="1:24">
      <c r="A345" s="1">
        <v>1936</v>
      </c>
      <c r="D345" s="13">
        <v>40421</v>
      </c>
      <c r="I345" s="1" t="s">
        <v>498</v>
      </c>
      <c r="P345" s="1">
        <v>1282.6199999999999</v>
      </c>
      <c r="S345" s="1">
        <v>0</v>
      </c>
      <c r="W345" s="1">
        <v>8607.23</v>
      </c>
    </row>
    <row r="346" spans="1:24">
      <c r="A346" s="1">
        <v>2189</v>
      </c>
      <c r="D346" s="13">
        <v>40451</v>
      </c>
      <c r="I346" s="1" t="s">
        <v>499</v>
      </c>
      <c r="P346" s="1">
        <v>1413.22</v>
      </c>
      <c r="S346" s="1">
        <v>0</v>
      </c>
      <c r="W346" s="1">
        <v>10020.450000000001</v>
      </c>
    </row>
    <row r="347" spans="1:24">
      <c r="A347" s="1">
        <v>2507</v>
      </c>
      <c r="D347" s="13">
        <v>40482</v>
      </c>
      <c r="I347" s="1" t="s">
        <v>500</v>
      </c>
      <c r="P347" s="1">
        <v>1375.08</v>
      </c>
      <c r="S347" s="1">
        <v>0</v>
      </c>
      <c r="W347" s="1">
        <v>11395.53</v>
      </c>
    </row>
    <row r="348" spans="1:24">
      <c r="A348" s="1">
        <v>2776</v>
      </c>
      <c r="D348" s="13">
        <v>40512</v>
      </c>
      <c r="I348" s="1" t="s">
        <v>501</v>
      </c>
      <c r="P348" s="1">
        <v>1413.98</v>
      </c>
      <c r="S348" s="1">
        <v>0</v>
      </c>
      <c r="W348" s="1">
        <v>12809.51</v>
      </c>
    </row>
    <row r="349" spans="1:24">
      <c r="A349" s="1">
        <v>3088</v>
      </c>
      <c r="D349" s="13">
        <v>40543</v>
      </c>
      <c r="I349" s="1" t="s">
        <v>502</v>
      </c>
      <c r="P349" s="1">
        <v>1210.99</v>
      </c>
      <c r="S349" s="1">
        <v>0</v>
      </c>
      <c r="W349" s="1">
        <v>14020.5</v>
      </c>
    </row>
    <row r="350" spans="1:24">
      <c r="A350" s="1">
        <v>3089</v>
      </c>
      <c r="D350" s="13">
        <v>40543</v>
      </c>
      <c r="I350" s="1" t="s">
        <v>503</v>
      </c>
      <c r="P350" s="1">
        <v>1066.45</v>
      </c>
      <c r="S350" s="1">
        <v>0</v>
      </c>
      <c r="W350" s="1">
        <v>15086.95</v>
      </c>
    </row>
    <row r="351" spans="1:24">
      <c r="L351" s="1" t="s">
        <v>14</v>
      </c>
      <c r="P351" s="1">
        <v>15086.95</v>
      </c>
      <c r="S351" s="1">
        <v>0</v>
      </c>
    </row>
    <row r="352" spans="1:24">
      <c r="B352" s="1" t="s">
        <v>5</v>
      </c>
      <c r="E352" s="1">
        <v>64000015</v>
      </c>
      <c r="J352" s="2" t="s">
        <v>535</v>
      </c>
      <c r="R352" s="1" t="s">
        <v>7</v>
      </c>
      <c r="X352" s="1">
        <v>0</v>
      </c>
    </row>
    <row r="353" spans="1:24">
      <c r="U353" s="1" t="s">
        <v>8</v>
      </c>
    </row>
    <row r="354" spans="1:24">
      <c r="B354" s="1" t="s">
        <v>9</v>
      </c>
      <c r="E354" s="1" t="s">
        <v>10</v>
      </c>
      <c r="K354" s="1" t="s">
        <v>11</v>
      </c>
      <c r="O354" s="1" t="s">
        <v>12</v>
      </c>
      <c r="Q354" s="1" t="s">
        <v>13</v>
      </c>
    </row>
    <row r="355" spans="1:24">
      <c r="A355" s="1">
        <v>1061</v>
      </c>
      <c r="D355" s="13">
        <v>40329</v>
      </c>
      <c r="I355" s="2" t="s">
        <v>536</v>
      </c>
      <c r="P355" s="1">
        <v>1009.63</v>
      </c>
      <c r="S355" s="1">
        <v>0</v>
      </c>
      <c r="W355" s="1">
        <v>1009.63</v>
      </c>
    </row>
    <row r="356" spans="1:24">
      <c r="A356" s="1">
        <v>1349</v>
      </c>
      <c r="D356" s="13">
        <v>40359</v>
      </c>
      <c r="I356" s="2" t="s">
        <v>537</v>
      </c>
      <c r="P356" s="1">
        <v>1354.19</v>
      </c>
      <c r="S356" s="1">
        <v>0</v>
      </c>
      <c r="W356" s="1">
        <v>2363.8200000000002</v>
      </c>
    </row>
    <row r="357" spans="1:24">
      <c r="A357" s="1">
        <v>1379</v>
      </c>
      <c r="D357" s="13">
        <v>40359</v>
      </c>
      <c r="I357" s="1" t="s">
        <v>538</v>
      </c>
      <c r="P357" s="1">
        <v>245.01</v>
      </c>
      <c r="S357" s="1">
        <v>0</v>
      </c>
      <c r="W357" s="1">
        <v>2608.83</v>
      </c>
    </row>
    <row r="358" spans="1:24">
      <c r="A358" s="1">
        <v>1674</v>
      </c>
      <c r="D358" s="13">
        <v>40390</v>
      </c>
      <c r="I358" s="1" t="s">
        <v>539</v>
      </c>
      <c r="P358" s="1">
        <v>1591.24</v>
      </c>
      <c r="S358" s="1">
        <v>0</v>
      </c>
      <c r="W358" s="1">
        <v>4200.07</v>
      </c>
    </row>
    <row r="359" spans="1:24">
      <c r="A359" s="1">
        <v>1675</v>
      </c>
      <c r="D359" s="13">
        <v>40390</v>
      </c>
      <c r="I359" s="1" t="s">
        <v>540</v>
      </c>
      <c r="P359" s="1">
        <v>49.05</v>
      </c>
      <c r="S359" s="1">
        <v>0</v>
      </c>
      <c r="W359" s="1">
        <v>4249.12</v>
      </c>
    </row>
    <row r="360" spans="1:24">
      <c r="A360" s="1">
        <v>1929</v>
      </c>
      <c r="D360" s="13">
        <v>40421</v>
      </c>
      <c r="I360" s="1" t="s">
        <v>541</v>
      </c>
      <c r="P360" s="1">
        <v>358.04</v>
      </c>
      <c r="S360" s="1">
        <v>0</v>
      </c>
      <c r="W360" s="1">
        <v>4607.16</v>
      </c>
    </row>
    <row r="361" spans="1:24">
      <c r="A361" s="1">
        <v>1930</v>
      </c>
      <c r="D361" s="13">
        <v>40421</v>
      </c>
      <c r="I361" s="1" t="s">
        <v>542</v>
      </c>
      <c r="P361" s="1">
        <v>450.32</v>
      </c>
      <c r="S361" s="1">
        <v>0</v>
      </c>
      <c r="W361" s="1">
        <v>5057.4799999999996</v>
      </c>
    </row>
    <row r="362" spans="1:24">
      <c r="L362" s="1" t="s">
        <v>14</v>
      </c>
      <c r="P362" s="1">
        <v>5057.4799999999996</v>
      </c>
      <c r="S362" s="1">
        <v>0</v>
      </c>
    </row>
    <row r="363" spans="1:24">
      <c r="B363" s="1" t="s">
        <v>5</v>
      </c>
      <c r="E363" s="1">
        <v>64000017</v>
      </c>
      <c r="J363" s="2" t="s">
        <v>543</v>
      </c>
      <c r="R363" s="1" t="s">
        <v>7</v>
      </c>
      <c r="X363" s="1">
        <v>0</v>
      </c>
    </row>
    <row r="364" spans="1:24">
      <c r="U364" s="1" t="s">
        <v>8</v>
      </c>
    </row>
    <row r="365" spans="1:24">
      <c r="B365" s="1" t="s">
        <v>9</v>
      </c>
      <c r="E365" s="1" t="s">
        <v>10</v>
      </c>
      <c r="K365" s="1" t="s">
        <v>11</v>
      </c>
      <c r="O365" s="1" t="s">
        <v>12</v>
      </c>
      <c r="Q365" s="1" t="s">
        <v>13</v>
      </c>
    </row>
    <row r="366" spans="1:24">
      <c r="A366" s="1">
        <v>1938</v>
      </c>
      <c r="D366" s="13">
        <v>40421</v>
      </c>
      <c r="I366" s="1" t="s">
        <v>509</v>
      </c>
      <c r="P366" s="1">
        <v>1591.08</v>
      </c>
      <c r="S366" s="1">
        <v>0</v>
      </c>
      <c r="W366" s="1">
        <v>1591.08</v>
      </c>
    </row>
    <row r="367" spans="1:24">
      <c r="A367" s="1">
        <v>2191</v>
      </c>
      <c r="D367" s="13">
        <v>40451</v>
      </c>
      <c r="I367" s="1" t="s">
        <v>510</v>
      </c>
      <c r="P367" s="1">
        <v>1323.22</v>
      </c>
      <c r="S367" s="1">
        <v>0</v>
      </c>
      <c r="W367" s="1">
        <v>2914.3</v>
      </c>
    </row>
    <row r="368" spans="1:24">
      <c r="A368" s="1">
        <v>2509</v>
      </c>
      <c r="D368" s="13">
        <v>40482</v>
      </c>
      <c r="I368" s="1" t="s">
        <v>511</v>
      </c>
      <c r="P368" s="1">
        <v>1290.08</v>
      </c>
      <c r="S368" s="1">
        <v>0</v>
      </c>
      <c r="W368" s="1">
        <v>4204.38</v>
      </c>
    </row>
    <row r="369" spans="1:24">
      <c r="A369" s="1">
        <v>2782</v>
      </c>
      <c r="D369" s="13">
        <v>40512</v>
      </c>
      <c r="I369" s="2" t="s">
        <v>544</v>
      </c>
      <c r="P369" s="1">
        <v>1303.98</v>
      </c>
      <c r="S369" s="1">
        <v>0</v>
      </c>
      <c r="W369" s="1">
        <v>5508.36</v>
      </c>
    </row>
    <row r="370" spans="1:24">
      <c r="A370" s="1">
        <v>3092</v>
      </c>
      <c r="D370" s="13">
        <v>40543</v>
      </c>
      <c r="I370" s="2" t="s">
        <v>545</v>
      </c>
      <c r="P370" s="1">
        <v>1125.32</v>
      </c>
      <c r="S370" s="1">
        <v>0</v>
      </c>
      <c r="W370" s="1">
        <v>6633.68</v>
      </c>
    </row>
    <row r="371" spans="1:24">
      <c r="A371" s="1">
        <v>3093</v>
      </c>
      <c r="D371" s="13">
        <v>40543</v>
      </c>
      <c r="I371" s="2" t="s">
        <v>546</v>
      </c>
      <c r="P371" s="1">
        <v>780.9</v>
      </c>
      <c r="S371" s="1">
        <v>0</v>
      </c>
      <c r="W371" s="1">
        <v>7414.58</v>
      </c>
    </row>
    <row r="372" spans="1:24">
      <c r="L372" s="1" t="s">
        <v>14</v>
      </c>
      <c r="P372" s="1">
        <v>7414.58</v>
      </c>
      <c r="S372" s="1">
        <v>0</v>
      </c>
    </row>
    <row r="373" spans="1:24">
      <c r="B373" s="1" t="s">
        <v>5</v>
      </c>
      <c r="E373" s="1">
        <v>64900000</v>
      </c>
      <c r="J373" s="1" t="s">
        <v>32</v>
      </c>
      <c r="R373" s="1" t="s">
        <v>7</v>
      </c>
      <c r="X373" s="1">
        <v>0</v>
      </c>
    </row>
    <row r="374" spans="1:24">
      <c r="U374" s="1" t="s">
        <v>8</v>
      </c>
    </row>
    <row r="375" spans="1:24">
      <c r="B375" s="1" t="s">
        <v>9</v>
      </c>
      <c r="E375" s="1" t="s">
        <v>10</v>
      </c>
      <c r="K375" s="1" t="s">
        <v>11</v>
      </c>
      <c r="O375" s="1" t="s">
        <v>12</v>
      </c>
      <c r="Q375" s="1" t="s">
        <v>13</v>
      </c>
    </row>
    <row r="376" spans="1:24">
      <c r="A376" s="1">
        <v>1695</v>
      </c>
      <c r="D376" s="13">
        <v>40390</v>
      </c>
      <c r="I376" s="1" t="s">
        <v>504</v>
      </c>
      <c r="P376" s="1">
        <v>44.93</v>
      </c>
      <c r="S376" s="1">
        <v>0</v>
      </c>
      <c r="W376" s="1">
        <v>44.93</v>
      </c>
    </row>
    <row r="377" spans="1:24">
      <c r="A377" s="1">
        <v>2023</v>
      </c>
      <c r="D377" s="13">
        <v>40432</v>
      </c>
      <c r="I377" s="1" t="s">
        <v>488</v>
      </c>
      <c r="P377" s="1">
        <v>320</v>
      </c>
      <c r="S377" s="1">
        <v>0</v>
      </c>
      <c r="W377" s="1">
        <v>364.93</v>
      </c>
    </row>
    <row r="378" spans="1:24">
      <c r="A378" s="1">
        <v>2024</v>
      </c>
      <c r="D378" s="13">
        <v>40432</v>
      </c>
      <c r="I378" s="1" t="s">
        <v>33</v>
      </c>
      <c r="P378" s="1">
        <v>510</v>
      </c>
      <c r="S378" s="1">
        <v>0</v>
      </c>
      <c r="W378" s="1">
        <v>874.93</v>
      </c>
    </row>
    <row r="379" spans="1:24">
      <c r="A379" s="1">
        <v>2025</v>
      </c>
      <c r="D379" s="13">
        <v>40432</v>
      </c>
      <c r="I379" s="1" t="s">
        <v>505</v>
      </c>
      <c r="P379" s="1">
        <v>160</v>
      </c>
      <c r="S379" s="1">
        <v>0</v>
      </c>
      <c r="W379" s="1">
        <v>1034.93</v>
      </c>
    </row>
    <row r="380" spans="1:24">
      <c r="A380" s="1">
        <v>2026</v>
      </c>
      <c r="D380" s="13">
        <v>40432</v>
      </c>
      <c r="I380" s="1" t="s">
        <v>507</v>
      </c>
      <c r="P380" s="1">
        <v>370</v>
      </c>
      <c r="S380" s="1">
        <v>0</v>
      </c>
      <c r="W380" s="1">
        <v>1404.93</v>
      </c>
    </row>
    <row r="381" spans="1:24">
      <c r="A381" s="1">
        <v>2400</v>
      </c>
      <c r="D381" s="13">
        <v>40474</v>
      </c>
      <c r="I381" s="1" t="s">
        <v>414</v>
      </c>
      <c r="P381" s="1">
        <v>300</v>
      </c>
      <c r="S381" s="1">
        <v>0</v>
      </c>
      <c r="W381" s="1">
        <v>1704.93</v>
      </c>
    </row>
    <row r="382" spans="1:24">
      <c r="A382" s="1">
        <v>2569</v>
      </c>
      <c r="D382" s="13">
        <v>40489</v>
      </c>
      <c r="I382" s="1" t="s">
        <v>415</v>
      </c>
      <c r="P382" s="1">
        <v>640</v>
      </c>
      <c r="S382" s="1">
        <v>0</v>
      </c>
      <c r="W382" s="1">
        <v>2344.9299999999998</v>
      </c>
    </row>
    <row r="383" spans="1:24">
      <c r="L383" s="1" t="s">
        <v>14</v>
      </c>
      <c r="P383" s="1">
        <v>2344.9299999999998</v>
      </c>
      <c r="S383" s="1">
        <v>0</v>
      </c>
    </row>
    <row r="384" spans="1:24">
      <c r="B384" s="1" t="s">
        <v>5</v>
      </c>
      <c r="E384" s="1">
        <v>66500000</v>
      </c>
      <c r="J384" s="1" t="s">
        <v>34</v>
      </c>
      <c r="R384" s="1" t="s">
        <v>7</v>
      </c>
      <c r="X384" s="1">
        <v>0</v>
      </c>
    </row>
    <row r="385" spans="1:24">
      <c r="U385" s="1" t="s">
        <v>8</v>
      </c>
    </row>
    <row r="386" spans="1:24">
      <c r="B386" s="1" t="s">
        <v>9</v>
      </c>
      <c r="E386" s="1" t="s">
        <v>10</v>
      </c>
      <c r="K386" s="1" t="s">
        <v>11</v>
      </c>
      <c r="O386" s="1" t="s">
        <v>12</v>
      </c>
      <c r="Q386" s="1" t="s">
        <v>13</v>
      </c>
    </row>
    <row r="387" spans="1:24">
      <c r="A387" s="1">
        <v>2121</v>
      </c>
      <c r="D387" s="13">
        <v>40446</v>
      </c>
      <c r="I387" s="1" t="s">
        <v>310</v>
      </c>
      <c r="P387" s="1">
        <v>942.86</v>
      </c>
      <c r="S387" s="1">
        <v>0</v>
      </c>
      <c r="W387" s="1">
        <v>942.86</v>
      </c>
    </row>
    <row r="388" spans="1:24">
      <c r="A388" s="1">
        <v>2362</v>
      </c>
      <c r="D388" s="13">
        <v>40468</v>
      </c>
      <c r="I388" s="1" t="s">
        <v>311</v>
      </c>
      <c r="P388" s="1">
        <v>1255.25</v>
      </c>
      <c r="S388" s="1">
        <v>0</v>
      </c>
      <c r="W388" s="1">
        <v>2198.11</v>
      </c>
    </row>
    <row r="389" spans="1:24">
      <c r="A389" s="1">
        <v>2643</v>
      </c>
      <c r="D389" s="13">
        <v>40498</v>
      </c>
      <c r="I389" s="1" t="s">
        <v>396</v>
      </c>
      <c r="P389" s="1">
        <v>195.62</v>
      </c>
      <c r="S389" s="1">
        <v>0</v>
      </c>
      <c r="W389" s="1">
        <v>2393.73</v>
      </c>
    </row>
    <row r="390" spans="1:24">
      <c r="L390" s="1" t="s">
        <v>14</v>
      </c>
      <c r="P390" s="1">
        <v>2393.73</v>
      </c>
      <c r="S390" s="1">
        <v>0</v>
      </c>
    </row>
    <row r="391" spans="1:24">
      <c r="B391" s="1" t="s">
        <v>5</v>
      </c>
      <c r="E391" s="1">
        <v>68100000</v>
      </c>
      <c r="J391" s="1" t="s">
        <v>35</v>
      </c>
      <c r="R391" s="1" t="s">
        <v>7</v>
      </c>
      <c r="X391" s="1">
        <v>0</v>
      </c>
    </row>
    <row r="392" spans="1:24">
      <c r="U392" s="1" t="s">
        <v>8</v>
      </c>
    </row>
    <row r="393" spans="1:24">
      <c r="B393" s="1" t="s">
        <v>9</v>
      </c>
      <c r="E393" s="1" t="s">
        <v>10</v>
      </c>
      <c r="K393" s="1" t="s">
        <v>11</v>
      </c>
      <c r="O393" s="1" t="s">
        <v>12</v>
      </c>
      <c r="Q393" s="1" t="s">
        <v>13</v>
      </c>
    </row>
    <row r="394" spans="1:24">
      <c r="A394" s="1">
        <v>3155</v>
      </c>
      <c r="D394" s="13">
        <v>40543</v>
      </c>
      <c r="I394" s="1" t="s">
        <v>36</v>
      </c>
      <c r="P394" s="1">
        <v>254.43</v>
      </c>
      <c r="S394" s="1">
        <v>0</v>
      </c>
      <c r="W394" s="1">
        <v>254.43</v>
      </c>
    </row>
    <row r="395" spans="1:24">
      <c r="A395" s="1">
        <v>3156</v>
      </c>
      <c r="D395" s="13">
        <v>40543</v>
      </c>
      <c r="I395" s="1" t="s">
        <v>37</v>
      </c>
      <c r="P395" s="1">
        <v>1436.05</v>
      </c>
      <c r="S395" s="1">
        <v>0</v>
      </c>
      <c r="W395" s="1">
        <v>1690.48</v>
      </c>
    </row>
    <row r="396" spans="1:24">
      <c r="A396" s="1">
        <v>3185</v>
      </c>
      <c r="D396" s="13">
        <v>40543</v>
      </c>
      <c r="I396" s="1" t="s">
        <v>38</v>
      </c>
      <c r="P396" s="1">
        <v>35.770000000000003</v>
      </c>
      <c r="S396" s="1">
        <v>0</v>
      </c>
      <c r="W396" s="1">
        <v>1726.25</v>
      </c>
    </row>
    <row r="397" spans="1:24">
      <c r="A397" s="1">
        <v>3193</v>
      </c>
      <c r="D397" s="13">
        <v>40543</v>
      </c>
      <c r="I397" s="1" t="s">
        <v>39</v>
      </c>
      <c r="P397" s="1">
        <v>285.86</v>
      </c>
      <c r="S397" s="1">
        <v>0</v>
      </c>
      <c r="W397" s="1">
        <v>2012.11</v>
      </c>
    </row>
    <row r="398" spans="1:24">
      <c r="A398" s="1">
        <v>3200</v>
      </c>
      <c r="D398" s="13">
        <v>40543</v>
      </c>
      <c r="I398" s="1" t="s">
        <v>40</v>
      </c>
      <c r="P398" s="1">
        <v>16734.46</v>
      </c>
      <c r="S398" s="1">
        <v>0</v>
      </c>
      <c r="W398" s="1">
        <v>18746.57</v>
      </c>
    </row>
    <row r="399" spans="1:24">
      <c r="A399" s="1">
        <v>3202</v>
      </c>
      <c r="D399" s="13">
        <v>40543</v>
      </c>
      <c r="I399" s="1" t="s">
        <v>41</v>
      </c>
      <c r="P399" s="1">
        <v>237.47</v>
      </c>
      <c r="S399" s="1">
        <v>0</v>
      </c>
      <c r="W399" s="1">
        <v>18984.04</v>
      </c>
    </row>
    <row r="400" spans="1:24">
      <c r="A400" s="1">
        <v>3206</v>
      </c>
      <c r="D400" s="13">
        <v>40543</v>
      </c>
      <c r="I400" s="1" t="s">
        <v>42</v>
      </c>
      <c r="P400" s="1">
        <v>46.13</v>
      </c>
      <c r="S400" s="1">
        <v>0</v>
      </c>
      <c r="W400" s="1">
        <v>19030.169999999998</v>
      </c>
    </row>
    <row r="401" spans="1:24">
      <c r="A401" s="1">
        <v>3207</v>
      </c>
      <c r="D401" s="13">
        <v>40543</v>
      </c>
      <c r="I401" s="1" t="s">
        <v>43</v>
      </c>
      <c r="P401" s="1">
        <v>64.98</v>
      </c>
      <c r="S401" s="1">
        <v>0</v>
      </c>
      <c r="W401" s="1">
        <v>19095.150000000001</v>
      </c>
    </row>
    <row r="402" spans="1:24">
      <c r="A402" s="1">
        <v>3208</v>
      </c>
      <c r="D402" s="13">
        <v>40543</v>
      </c>
      <c r="I402" s="1" t="s">
        <v>44</v>
      </c>
      <c r="P402" s="1">
        <v>6.99</v>
      </c>
      <c r="S402" s="1">
        <v>0</v>
      </c>
      <c r="W402" s="1">
        <v>19102.14</v>
      </c>
    </row>
    <row r="403" spans="1:24">
      <c r="L403" s="1" t="s">
        <v>14</v>
      </c>
      <c r="P403" s="1">
        <v>19102.14</v>
      </c>
      <c r="S403" s="1">
        <v>0</v>
      </c>
    </row>
    <row r="404" spans="1:24">
      <c r="B404" s="1" t="s">
        <v>5</v>
      </c>
      <c r="E404" s="1">
        <v>70000000</v>
      </c>
      <c r="J404" s="1" t="s">
        <v>45</v>
      </c>
      <c r="R404" s="1" t="s">
        <v>7</v>
      </c>
      <c r="X404" s="1">
        <v>0</v>
      </c>
    </row>
    <row r="405" spans="1:24">
      <c r="U405" s="1" t="s">
        <v>8</v>
      </c>
    </row>
    <row r="406" spans="1:24">
      <c r="B406" s="1" t="s">
        <v>9</v>
      </c>
      <c r="E406" s="1" t="s">
        <v>10</v>
      </c>
      <c r="K406" s="1" t="s">
        <v>11</v>
      </c>
      <c r="O406" s="1" t="s">
        <v>12</v>
      </c>
      <c r="Q406" s="1" t="s">
        <v>13</v>
      </c>
    </row>
    <row r="407" spans="1:24">
      <c r="A407" s="1">
        <v>55</v>
      </c>
      <c r="D407" s="13">
        <v>40189</v>
      </c>
      <c r="I407" s="1" t="s">
        <v>416</v>
      </c>
      <c r="P407" s="1">
        <v>0</v>
      </c>
      <c r="S407" s="1">
        <v>40.1</v>
      </c>
      <c r="W407" s="1">
        <v>-40.1</v>
      </c>
    </row>
    <row r="408" spans="1:24">
      <c r="A408" s="1">
        <v>116</v>
      </c>
      <c r="D408" s="13">
        <v>40207</v>
      </c>
      <c r="I408" s="1" t="s">
        <v>312</v>
      </c>
      <c r="P408" s="1">
        <v>0</v>
      </c>
      <c r="S408" s="1">
        <v>7081.08</v>
      </c>
      <c r="W408" s="1">
        <v>-7121.18</v>
      </c>
    </row>
    <row r="409" spans="1:24">
      <c r="A409" s="1">
        <v>119</v>
      </c>
      <c r="D409" s="13">
        <v>40208</v>
      </c>
      <c r="I409" s="1" t="s">
        <v>641</v>
      </c>
      <c r="P409" s="1">
        <v>0</v>
      </c>
      <c r="S409" s="1">
        <v>648.12</v>
      </c>
      <c r="W409" s="1">
        <v>-7769.3</v>
      </c>
    </row>
    <row r="410" spans="1:24">
      <c r="A410" s="1">
        <v>120</v>
      </c>
      <c r="D410" s="13">
        <v>40208</v>
      </c>
      <c r="I410" s="1" t="s">
        <v>270</v>
      </c>
      <c r="P410" s="1">
        <v>0</v>
      </c>
      <c r="S410" s="1">
        <v>601.67999999999995</v>
      </c>
      <c r="W410" s="1">
        <v>-8370.98</v>
      </c>
    </row>
    <row r="411" spans="1:24">
      <c r="A411" s="1">
        <v>121</v>
      </c>
      <c r="D411" s="13">
        <v>40208</v>
      </c>
      <c r="I411" s="1" t="s">
        <v>271</v>
      </c>
      <c r="P411" s="1">
        <v>0</v>
      </c>
      <c r="S411" s="1">
        <v>327.8</v>
      </c>
      <c r="W411" s="1">
        <v>-8698.7800000000007</v>
      </c>
    </row>
    <row r="412" spans="1:24">
      <c r="A412" s="1">
        <v>122</v>
      </c>
      <c r="D412" s="13">
        <v>40208</v>
      </c>
      <c r="I412" s="2" t="s">
        <v>547</v>
      </c>
      <c r="P412" s="1">
        <v>0</v>
      </c>
      <c r="S412" s="1">
        <v>128</v>
      </c>
      <c r="W412" s="1">
        <v>-8826.7800000000007</v>
      </c>
    </row>
    <row r="413" spans="1:24">
      <c r="A413" s="1">
        <v>123</v>
      </c>
      <c r="D413" s="13">
        <v>40208</v>
      </c>
      <c r="I413" s="1" t="s">
        <v>46</v>
      </c>
      <c r="P413" s="1">
        <v>0</v>
      </c>
      <c r="S413" s="1">
        <v>41.14</v>
      </c>
      <c r="W413" s="1">
        <v>-8867.92</v>
      </c>
    </row>
    <row r="414" spans="1:24">
      <c r="A414" s="1">
        <v>130</v>
      </c>
      <c r="D414" s="13">
        <v>40209</v>
      </c>
      <c r="I414" s="1" t="s">
        <v>603</v>
      </c>
      <c r="P414" s="1">
        <v>0</v>
      </c>
      <c r="S414" s="1">
        <v>140.13999999999999</v>
      </c>
      <c r="W414" s="1">
        <v>-9008.06</v>
      </c>
    </row>
    <row r="415" spans="1:24">
      <c r="A415" s="1">
        <v>131</v>
      </c>
      <c r="D415" s="13">
        <v>40209</v>
      </c>
      <c r="I415" s="2" t="s">
        <v>550</v>
      </c>
      <c r="P415" s="1">
        <v>0</v>
      </c>
      <c r="S415" s="1">
        <v>24.42</v>
      </c>
      <c r="W415" s="1">
        <v>-9032.48</v>
      </c>
    </row>
    <row r="416" spans="1:24">
      <c r="A416" s="1">
        <v>132</v>
      </c>
      <c r="D416" s="13">
        <v>40209</v>
      </c>
      <c r="I416" s="1" t="s">
        <v>713</v>
      </c>
      <c r="P416" s="1">
        <v>0</v>
      </c>
      <c r="S416" s="1">
        <v>26.18</v>
      </c>
      <c r="W416" s="1">
        <v>-9058.66</v>
      </c>
    </row>
    <row r="417" spans="1:23">
      <c r="A417" s="1">
        <v>133</v>
      </c>
      <c r="D417" s="13">
        <v>40209</v>
      </c>
      <c r="I417" s="1" t="s">
        <v>718</v>
      </c>
      <c r="P417" s="1">
        <v>0</v>
      </c>
      <c r="S417" s="1">
        <v>209.66</v>
      </c>
      <c r="W417" s="1">
        <v>-9268.32</v>
      </c>
    </row>
    <row r="418" spans="1:23">
      <c r="A418" s="1">
        <v>134</v>
      </c>
      <c r="D418" s="13">
        <v>40209</v>
      </c>
      <c r="I418" s="2" t="s">
        <v>555</v>
      </c>
      <c r="P418" s="1">
        <v>0</v>
      </c>
      <c r="S418" s="1">
        <v>187.33</v>
      </c>
      <c r="W418" s="1">
        <v>-9455.65</v>
      </c>
    </row>
    <row r="419" spans="1:23">
      <c r="A419" s="1">
        <v>135</v>
      </c>
      <c r="D419" s="13">
        <v>40209</v>
      </c>
      <c r="I419" s="1" t="s">
        <v>417</v>
      </c>
      <c r="P419" s="1">
        <v>0</v>
      </c>
      <c r="S419" s="1">
        <v>1541.21</v>
      </c>
      <c r="W419" s="1">
        <v>-10996.86</v>
      </c>
    </row>
    <row r="420" spans="1:23">
      <c r="A420" s="1">
        <v>136</v>
      </c>
      <c r="D420" s="13">
        <v>40209</v>
      </c>
      <c r="I420" s="1" t="s">
        <v>236</v>
      </c>
      <c r="P420" s="1">
        <v>0</v>
      </c>
      <c r="S420" s="1">
        <v>1258.8699999999999</v>
      </c>
      <c r="W420" s="1">
        <v>-12255.73</v>
      </c>
    </row>
    <row r="421" spans="1:23">
      <c r="A421" s="1">
        <v>137</v>
      </c>
      <c r="D421" s="13">
        <v>40209</v>
      </c>
      <c r="I421" s="1" t="s">
        <v>237</v>
      </c>
      <c r="P421" s="1">
        <v>0</v>
      </c>
      <c r="S421" s="1">
        <v>433.63</v>
      </c>
      <c r="W421" s="1">
        <v>-12689.36</v>
      </c>
    </row>
    <row r="422" spans="1:23">
      <c r="A422" s="1">
        <v>138</v>
      </c>
      <c r="D422" s="13">
        <v>40209</v>
      </c>
      <c r="I422" s="1" t="s">
        <v>329</v>
      </c>
      <c r="P422" s="1">
        <v>0</v>
      </c>
      <c r="S422" s="1">
        <v>259.60000000000002</v>
      </c>
      <c r="W422" s="1">
        <v>-12948.96</v>
      </c>
    </row>
    <row r="423" spans="1:23">
      <c r="A423" s="1">
        <v>188</v>
      </c>
      <c r="D423" s="13">
        <v>40216</v>
      </c>
      <c r="I423" s="1" t="s">
        <v>47</v>
      </c>
      <c r="P423" s="1">
        <v>0</v>
      </c>
      <c r="S423" s="1">
        <v>90</v>
      </c>
      <c r="W423" s="1">
        <v>-13038.96</v>
      </c>
    </row>
    <row r="424" spans="1:23">
      <c r="A424" s="1">
        <v>211</v>
      </c>
      <c r="D424" s="13">
        <v>40221</v>
      </c>
      <c r="I424" s="2" t="s">
        <v>558</v>
      </c>
      <c r="P424" s="1">
        <v>0</v>
      </c>
      <c r="S424" s="1">
        <v>267.63</v>
      </c>
      <c r="W424" s="1">
        <v>-13306.59</v>
      </c>
    </row>
    <row r="425" spans="1:23">
      <c r="A425" s="1">
        <v>223</v>
      </c>
      <c r="D425" s="13">
        <v>40223</v>
      </c>
      <c r="I425" s="1" t="s">
        <v>524</v>
      </c>
      <c r="P425" s="1">
        <v>0</v>
      </c>
      <c r="S425" s="1">
        <v>2192.67</v>
      </c>
      <c r="W425" s="1">
        <v>-15499.26</v>
      </c>
    </row>
    <row r="426" spans="1:23">
      <c r="A426" s="1">
        <v>238</v>
      </c>
      <c r="D426" s="13">
        <v>40227</v>
      </c>
      <c r="I426" s="2" t="s">
        <v>696</v>
      </c>
      <c r="P426" s="1">
        <v>0</v>
      </c>
      <c r="S426" s="1">
        <v>48.6</v>
      </c>
      <c r="W426" s="1">
        <v>-15547.86</v>
      </c>
    </row>
    <row r="427" spans="1:23">
      <c r="A427" s="1">
        <v>239</v>
      </c>
      <c r="D427" s="13">
        <v>40227</v>
      </c>
      <c r="I427" s="1" t="s">
        <v>394</v>
      </c>
      <c r="P427" s="1">
        <v>0</v>
      </c>
      <c r="S427" s="1">
        <v>45.74</v>
      </c>
      <c r="W427" s="1">
        <v>-15593.6</v>
      </c>
    </row>
    <row r="428" spans="1:23">
      <c r="A428" s="1">
        <v>257</v>
      </c>
      <c r="D428" s="13">
        <v>40229</v>
      </c>
      <c r="I428" s="1" t="s">
        <v>48</v>
      </c>
      <c r="P428" s="1">
        <v>0</v>
      </c>
      <c r="S428" s="1">
        <v>46.38</v>
      </c>
      <c r="W428" s="1">
        <v>-15639.98</v>
      </c>
    </row>
    <row r="429" spans="1:23">
      <c r="A429" s="1">
        <v>299</v>
      </c>
      <c r="D429" s="13">
        <v>40235</v>
      </c>
      <c r="I429" s="1" t="s">
        <v>642</v>
      </c>
      <c r="P429" s="1">
        <v>0</v>
      </c>
      <c r="S429" s="1">
        <v>203.5</v>
      </c>
      <c r="W429" s="1">
        <v>-15843.48</v>
      </c>
    </row>
    <row r="430" spans="1:23">
      <c r="A430" s="1">
        <v>301</v>
      </c>
      <c r="D430" s="13">
        <v>40235</v>
      </c>
      <c r="I430" s="1" t="s">
        <v>719</v>
      </c>
      <c r="P430" s="1">
        <v>0</v>
      </c>
      <c r="S430" s="1">
        <v>167.86</v>
      </c>
      <c r="W430" s="1">
        <v>-16011.34</v>
      </c>
    </row>
    <row r="431" spans="1:23">
      <c r="A431" s="1">
        <v>302</v>
      </c>
      <c r="D431" s="13">
        <v>40235</v>
      </c>
      <c r="I431" s="1" t="s">
        <v>313</v>
      </c>
      <c r="P431" s="1">
        <v>0</v>
      </c>
      <c r="S431" s="1">
        <v>7961.33</v>
      </c>
      <c r="W431" s="1">
        <v>-23972.67</v>
      </c>
    </row>
    <row r="432" spans="1:23">
      <c r="A432" s="1">
        <v>303</v>
      </c>
      <c r="D432" s="13">
        <v>40235</v>
      </c>
      <c r="I432" s="1" t="s">
        <v>418</v>
      </c>
      <c r="P432" s="1">
        <v>0</v>
      </c>
      <c r="S432" s="1">
        <v>1455.32</v>
      </c>
      <c r="W432" s="1">
        <v>-25427.99</v>
      </c>
    </row>
    <row r="433" spans="1:23">
      <c r="A433" s="1">
        <v>304</v>
      </c>
      <c r="D433" s="13">
        <v>40235</v>
      </c>
      <c r="I433" s="1" t="s">
        <v>238</v>
      </c>
      <c r="P433" s="1">
        <v>0</v>
      </c>
      <c r="S433" s="1">
        <v>2006.16</v>
      </c>
      <c r="W433" s="1">
        <v>-27434.15</v>
      </c>
    </row>
    <row r="434" spans="1:23">
      <c r="A434" s="1">
        <v>305</v>
      </c>
      <c r="D434" s="13">
        <v>40235</v>
      </c>
      <c r="I434" s="1" t="s">
        <v>49</v>
      </c>
      <c r="P434" s="1">
        <v>0</v>
      </c>
      <c r="S434" s="1">
        <v>850.46</v>
      </c>
      <c r="W434" s="1">
        <v>-28284.61</v>
      </c>
    </row>
    <row r="435" spans="1:23">
      <c r="A435" s="1">
        <v>306</v>
      </c>
      <c r="D435" s="13">
        <v>40235</v>
      </c>
      <c r="I435" s="1" t="s">
        <v>604</v>
      </c>
      <c r="P435" s="1">
        <v>0</v>
      </c>
      <c r="S435" s="1">
        <v>77.989999999999995</v>
      </c>
      <c r="W435" s="1">
        <v>-28362.6</v>
      </c>
    </row>
    <row r="436" spans="1:23">
      <c r="A436" s="1">
        <v>307</v>
      </c>
      <c r="D436" s="13">
        <v>40235</v>
      </c>
      <c r="I436" s="1" t="s">
        <v>272</v>
      </c>
      <c r="P436" s="1">
        <v>0</v>
      </c>
      <c r="S436" s="1">
        <v>559.70000000000005</v>
      </c>
      <c r="W436" s="1">
        <v>-28922.3</v>
      </c>
    </row>
    <row r="437" spans="1:23">
      <c r="A437" s="1">
        <v>308</v>
      </c>
      <c r="D437" s="13">
        <v>40235</v>
      </c>
      <c r="I437" s="1" t="s">
        <v>273</v>
      </c>
      <c r="P437" s="1">
        <v>0</v>
      </c>
      <c r="S437" s="1">
        <v>178.78</v>
      </c>
      <c r="W437" s="1">
        <v>-29101.08</v>
      </c>
    </row>
    <row r="438" spans="1:23">
      <c r="A438" s="1">
        <v>309</v>
      </c>
      <c r="D438" s="13">
        <v>40235</v>
      </c>
      <c r="I438" s="1" t="s">
        <v>274</v>
      </c>
      <c r="P438" s="1">
        <v>0</v>
      </c>
      <c r="S438" s="1">
        <v>110.46</v>
      </c>
      <c r="W438" s="1">
        <v>-29211.54</v>
      </c>
    </row>
    <row r="439" spans="1:23">
      <c r="A439" s="1">
        <v>310</v>
      </c>
      <c r="D439" s="13">
        <v>40235</v>
      </c>
      <c r="I439" s="2" t="s">
        <v>697</v>
      </c>
      <c r="P439" s="1">
        <v>0</v>
      </c>
      <c r="S439" s="1">
        <v>172.08</v>
      </c>
      <c r="W439" s="1">
        <v>-29383.62</v>
      </c>
    </row>
    <row r="440" spans="1:23">
      <c r="A440" s="1">
        <v>311</v>
      </c>
      <c r="D440" s="13">
        <v>40235</v>
      </c>
      <c r="I440" s="1" t="s">
        <v>468</v>
      </c>
      <c r="P440" s="1">
        <v>0</v>
      </c>
      <c r="S440" s="1">
        <v>55.54</v>
      </c>
      <c r="W440" s="1">
        <v>-29439.16</v>
      </c>
    </row>
    <row r="441" spans="1:23">
      <c r="A441" s="1">
        <v>312</v>
      </c>
      <c r="D441" s="13">
        <v>40235</v>
      </c>
      <c r="I441" s="1" t="s">
        <v>330</v>
      </c>
      <c r="P441" s="1">
        <v>0</v>
      </c>
      <c r="S441" s="1">
        <v>180.33</v>
      </c>
      <c r="W441" s="1">
        <v>-29619.49</v>
      </c>
    </row>
    <row r="442" spans="1:23">
      <c r="A442" s="1">
        <v>317</v>
      </c>
      <c r="D442" s="13">
        <v>40236</v>
      </c>
      <c r="I442" s="1" t="s">
        <v>577</v>
      </c>
      <c r="P442" s="1">
        <v>0</v>
      </c>
      <c r="S442" s="1">
        <v>37.51</v>
      </c>
      <c r="W442" s="1">
        <v>-29657</v>
      </c>
    </row>
    <row r="443" spans="1:23">
      <c r="A443" s="1">
        <v>318</v>
      </c>
      <c r="D443" s="13">
        <v>40236</v>
      </c>
      <c r="I443" s="2" t="s">
        <v>559</v>
      </c>
      <c r="P443" s="1">
        <v>0</v>
      </c>
      <c r="S443" s="1">
        <v>135.41</v>
      </c>
      <c r="W443" s="1">
        <v>-29792.41</v>
      </c>
    </row>
    <row r="444" spans="1:23">
      <c r="A444" s="1">
        <v>319</v>
      </c>
      <c r="D444" s="13">
        <v>40236</v>
      </c>
      <c r="I444" s="1" t="s">
        <v>50</v>
      </c>
      <c r="P444" s="1">
        <v>0</v>
      </c>
      <c r="S444" s="1">
        <v>46.09</v>
      </c>
      <c r="W444" s="1">
        <v>-29838.5</v>
      </c>
    </row>
    <row r="445" spans="1:23">
      <c r="A445" s="1">
        <v>387</v>
      </c>
      <c r="D445" s="13">
        <v>40243</v>
      </c>
      <c r="I445" s="1" t="s">
        <v>605</v>
      </c>
      <c r="P445" s="1">
        <v>0</v>
      </c>
      <c r="S445" s="1">
        <v>152.68</v>
      </c>
      <c r="W445" s="1">
        <v>-29991.18</v>
      </c>
    </row>
    <row r="446" spans="1:23">
      <c r="A446" s="1">
        <v>401</v>
      </c>
      <c r="D446" s="13">
        <v>40244</v>
      </c>
      <c r="I446" s="1" t="s">
        <v>698</v>
      </c>
      <c r="P446" s="1">
        <v>0</v>
      </c>
      <c r="S446" s="1">
        <v>14.3</v>
      </c>
      <c r="W446" s="1">
        <v>-30005.48</v>
      </c>
    </row>
    <row r="447" spans="1:23">
      <c r="A447" s="1">
        <v>415</v>
      </c>
      <c r="D447" s="13">
        <v>40245</v>
      </c>
      <c r="I447" s="1" t="s">
        <v>684</v>
      </c>
      <c r="P447" s="1">
        <v>0</v>
      </c>
      <c r="S447" s="1">
        <v>46.6</v>
      </c>
      <c r="W447" s="1">
        <v>-30052.080000000002</v>
      </c>
    </row>
    <row r="448" spans="1:23">
      <c r="A448" s="1">
        <v>416</v>
      </c>
      <c r="D448" s="13">
        <v>40245</v>
      </c>
      <c r="I448" s="1" t="s">
        <v>699</v>
      </c>
      <c r="P448" s="1">
        <v>0</v>
      </c>
      <c r="S448" s="1">
        <v>32.56</v>
      </c>
      <c r="W448" s="1">
        <v>-30084.639999999999</v>
      </c>
    </row>
    <row r="449" spans="1:23">
      <c r="A449" s="1">
        <v>417</v>
      </c>
      <c r="D449" s="13">
        <v>40245</v>
      </c>
      <c r="I449" s="1" t="s">
        <v>548</v>
      </c>
      <c r="P449" s="1">
        <v>0</v>
      </c>
      <c r="S449" s="1">
        <v>21</v>
      </c>
      <c r="W449" s="1">
        <v>-30105.64</v>
      </c>
    </row>
    <row r="450" spans="1:23">
      <c r="A450" s="1">
        <v>419</v>
      </c>
      <c r="D450" s="13">
        <v>40247</v>
      </c>
      <c r="I450" s="2" t="s">
        <v>568</v>
      </c>
      <c r="P450" s="1">
        <v>0</v>
      </c>
      <c r="S450" s="1">
        <v>70.180000000000007</v>
      </c>
      <c r="W450" s="1">
        <v>-30175.82</v>
      </c>
    </row>
    <row r="451" spans="1:23">
      <c r="A451" s="1">
        <v>491</v>
      </c>
      <c r="D451" s="13">
        <v>40263</v>
      </c>
      <c r="I451" s="1" t="s">
        <v>51</v>
      </c>
      <c r="P451" s="1">
        <v>0</v>
      </c>
      <c r="S451" s="1">
        <v>32.450000000000003</v>
      </c>
      <c r="W451" s="1">
        <v>-30208.27</v>
      </c>
    </row>
    <row r="452" spans="1:23">
      <c r="A452" s="1">
        <v>492</v>
      </c>
      <c r="D452" s="13">
        <v>40263</v>
      </c>
      <c r="I452" s="1" t="s">
        <v>314</v>
      </c>
      <c r="P452" s="1">
        <v>0</v>
      </c>
      <c r="S452" s="1">
        <v>8063.62</v>
      </c>
      <c r="W452" s="1">
        <v>-38271.89</v>
      </c>
    </row>
    <row r="453" spans="1:23">
      <c r="A453" s="1">
        <v>493</v>
      </c>
      <c r="D453" s="13">
        <v>40263</v>
      </c>
      <c r="I453" s="1" t="s">
        <v>275</v>
      </c>
      <c r="P453" s="1">
        <v>0</v>
      </c>
      <c r="S453" s="1">
        <v>286.98</v>
      </c>
      <c r="W453" s="1">
        <v>-38558.870000000003</v>
      </c>
    </row>
    <row r="454" spans="1:23">
      <c r="A454" s="1">
        <v>494</v>
      </c>
      <c r="D454" s="13">
        <v>40263</v>
      </c>
      <c r="I454" s="1" t="s">
        <v>419</v>
      </c>
      <c r="P454" s="1">
        <v>0</v>
      </c>
      <c r="S454" s="1">
        <v>761.83</v>
      </c>
      <c r="W454" s="1">
        <v>-39320.699999999997</v>
      </c>
    </row>
    <row r="455" spans="1:23">
      <c r="A455" s="1">
        <v>504</v>
      </c>
      <c r="D455" s="13">
        <v>40264</v>
      </c>
      <c r="I455" s="1" t="s">
        <v>239</v>
      </c>
      <c r="P455" s="1">
        <v>0</v>
      </c>
      <c r="S455" s="1">
        <v>1316.81</v>
      </c>
      <c r="W455" s="1">
        <v>-40637.51</v>
      </c>
    </row>
    <row r="456" spans="1:23">
      <c r="A456" s="1">
        <v>505</v>
      </c>
      <c r="D456" s="13">
        <v>40264</v>
      </c>
      <c r="I456" s="1" t="s">
        <v>276</v>
      </c>
      <c r="P456" s="1">
        <v>0</v>
      </c>
      <c r="S456" s="1">
        <v>426.35</v>
      </c>
      <c r="W456" s="1">
        <v>-41063.86</v>
      </c>
    </row>
    <row r="457" spans="1:23">
      <c r="A457" s="1">
        <v>506</v>
      </c>
      <c r="D457" s="13">
        <v>40264</v>
      </c>
      <c r="I457" s="2" t="s">
        <v>565</v>
      </c>
      <c r="P457" s="1">
        <v>0</v>
      </c>
      <c r="S457" s="1">
        <v>2991.78</v>
      </c>
      <c r="W457" s="1">
        <v>-44055.64</v>
      </c>
    </row>
    <row r="458" spans="1:23">
      <c r="A458" s="1">
        <v>513</v>
      </c>
      <c r="D458" s="13">
        <v>40265</v>
      </c>
      <c r="I458" s="1" t="s">
        <v>560</v>
      </c>
      <c r="P458" s="1">
        <v>0</v>
      </c>
      <c r="S458" s="1">
        <v>181.28</v>
      </c>
      <c r="W458" s="1">
        <v>-44236.92</v>
      </c>
    </row>
    <row r="459" spans="1:23">
      <c r="A459" s="1">
        <v>516</v>
      </c>
      <c r="D459" s="13">
        <v>40265</v>
      </c>
      <c r="I459" s="1" t="s">
        <v>720</v>
      </c>
      <c r="P459" s="1">
        <v>0</v>
      </c>
      <c r="S459" s="1">
        <v>29.37</v>
      </c>
      <c r="W459" s="1">
        <v>-44266.29</v>
      </c>
    </row>
    <row r="460" spans="1:23">
      <c r="A460" s="1">
        <v>517</v>
      </c>
      <c r="D460" s="13">
        <v>40265</v>
      </c>
      <c r="I460" s="1" t="s">
        <v>700</v>
      </c>
      <c r="P460" s="1">
        <v>0</v>
      </c>
      <c r="S460" s="1">
        <v>86.68</v>
      </c>
      <c r="W460" s="1">
        <v>-44352.97</v>
      </c>
    </row>
    <row r="461" spans="1:23">
      <c r="A461" s="1">
        <v>518</v>
      </c>
      <c r="D461" s="13">
        <v>40265</v>
      </c>
      <c r="I461" s="1" t="s">
        <v>52</v>
      </c>
      <c r="P461" s="1">
        <v>0</v>
      </c>
      <c r="S461" s="1">
        <v>518.20000000000005</v>
      </c>
      <c r="W461" s="1">
        <v>-44871.17</v>
      </c>
    </row>
    <row r="462" spans="1:23">
      <c r="A462" s="1">
        <v>519</v>
      </c>
      <c r="D462" s="13">
        <v>40265</v>
      </c>
      <c r="I462" s="1" t="s">
        <v>569</v>
      </c>
      <c r="P462" s="1">
        <v>0</v>
      </c>
      <c r="S462" s="1">
        <v>186.34</v>
      </c>
      <c r="W462" s="1">
        <v>-45057.51</v>
      </c>
    </row>
    <row r="463" spans="1:23">
      <c r="A463" s="1">
        <v>520</v>
      </c>
      <c r="D463" s="13">
        <v>40265</v>
      </c>
      <c r="I463" s="1" t="s">
        <v>701</v>
      </c>
      <c r="P463" s="1">
        <v>0</v>
      </c>
      <c r="S463" s="1">
        <v>60.6</v>
      </c>
      <c r="W463" s="1">
        <v>-45118.11</v>
      </c>
    </row>
    <row r="464" spans="1:23">
      <c r="A464" s="1">
        <v>592</v>
      </c>
      <c r="D464" s="13">
        <v>40272</v>
      </c>
      <c r="I464" s="1" t="s">
        <v>634</v>
      </c>
      <c r="P464" s="1">
        <v>0</v>
      </c>
      <c r="S464" s="1">
        <v>1930.57</v>
      </c>
      <c r="W464" s="1">
        <v>-47048.68</v>
      </c>
    </row>
    <row r="465" spans="1:23">
      <c r="A465" s="1">
        <v>762</v>
      </c>
      <c r="D465" s="13">
        <v>40298</v>
      </c>
      <c r="I465" s="1" t="s">
        <v>549</v>
      </c>
      <c r="P465" s="1">
        <v>0</v>
      </c>
      <c r="S465" s="1">
        <v>38.61</v>
      </c>
      <c r="W465" s="1">
        <v>-47087.29</v>
      </c>
    </row>
    <row r="466" spans="1:23">
      <c r="A466" s="1">
        <v>763</v>
      </c>
      <c r="D466" s="13">
        <v>40298</v>
      </c>
      <c r="I466" s="1" t="s">
        <v>315</v>
      </c>
      <c r="P466" s="1">
        <v>0</v>
      </c>
      <c r="S466" s="1">
        <v>2486.0300000000002</v>
      </c>
      <c r="W466" s="1">
        <v>-49573.32</v>
      </c>
    </row>
    <row r="467" spans="1:23">
      <c r="A467" s="1">
        <v>764</v>
      </c>
      <c r="D467" s="13">
        <v>40298</v>
      </c>
      <c r="I467" s="1" t="s">
        <v>606</v>
      </c>
      <c r="P467" s="1">
        <v>0</v>
      </c>
      <c r="S467" s="1">
        <v>9.35</v>
      </c>
      <c r="W467" s="1">
        <v>-49582.67</v>
      </c>
    </row>
    <row r="468" spans="1:23">
      <c r="A468" s="1">
        <v>765</v>
      </c>
      <c r="D468" s="13">
        <v>40298</v>
      </c>
      <c r="I468" s="1" t="s">
        <v>277</v>
      </c>
      <c r="P468" s="1">
        <v>0</v>
      </c>
      <c r="S468" s="1">
        <v>31.1</v>
      </c>
      <c r="W468" s="1">
        <v>-49613.77</v>
      </c>
    </row>
    <row r="469" spans="1:23">
      <c r="A469" s="1">
        <v>766</v>
      </c>
      <c r="D469" s="13">
        <v>40298</v>
      </c>
      <c r="I469" s="1" t="s">
        <v>420</v>
      </c>
      <c r="P469" s="1">
        <v>0</v>
      </c>
      <c r="S469" s="1">
        <v>1635.31</v>
      </c>
      <c r="W469" s="1">
        <v>-51249.08</v>
      </c>
    </row>
    <row r="470" spans="1:23">
      <c r="A470" s="1">
        <v>767</v>
      </c>
      <c r="D470" s="13">
        <v>40298</v>
      </c>
      <c r="I470" s="1" t="s">
        <v>714</v>
      </c>
      <c r="P470" s="1">
        <v>0</v>
      </c>
      <c r="S470" s="1">
        <v>19.25</v>
      </c>
      <c r="W470" s="1">
        <v>-51268.33</v>
      </c>
    </row>
    <row r="471" spans="1:23">
      <c r="A471" s="1">
        <v>768</v>
      </c>
      <c r="D471" s="13">
        <v>40298</v>
      </c>
      <c r="I471" s="1" t="s">
        <v>561</v>
      </c>
      <c r="P471" s="1">
        <v>0</v>
      </c>
      <c r="S471" s="1">
        <v>166.98</v>
      </c>
      <c r="W471" s="1">
        <v>-51435.31</v>
      </c>
    </row>
    <row r="472" spans="1:23">
      <c r="A472" s="1">
        <v>769</v>
      </c>
      <c r="D472" s="13">
        <v>40298</v>
      </c>
      <c r="I472" s="1" t="s">
        <v>331</v>
      </c>
      <c r="P472" s="1">
        <v>0</v>
      </c>
      <c r="S472" s="1">
        <v>190.47</v>
      </c>
      <c r="W472" s="1">
        <v>-51625.78</v>
      </c>
    </row>
    <row r="473" spans="1:23">
      <c r="A473" s="1">
        <v>770</v>
      </c>
      <c r="D473" s="13">
        <v>40298</v>
      </c>
      <c r="I473" s="1" t="s">
        <v>721</v>
      </c>
      <c r="P473" s="1">
        <v>0</v>
      </c>
      <c r="S473" s="1">
        <v>20.79</v>
      </c>
      <c r="W473" s="1">
        <v>-51646.57</v>
      </c>
    </row>
    <row r="474" spans="1:23">
      <c r="A474" s="1">
        <v>771</v>
      </c>
      <c r="D474" s="13">
        <v>40298</v>
      </c>
      <c r="I474" s="1" t="s">
        <v>240</v>
      </c>
      <c r="P474" s="1">
        <v>0</v>
      </c>
      <c r="S474" s="1">
        <v>3291.36</v>
      </c>
      <c r="W474" s="1">
        <v>-54937.93</v>
      </c>
    </row>
    <row r="475" spans="1:23">
      <c r="A475" s="1">
        <v>772</v>
      </c>
      <c r="D475" s="13">
        <v>40298</v>
      </c>
      <c r="I475" s="1" t="s">
        <v>566</v>
      </c>
      <c r="P475" s="1">
        <v>0</v>
      </c>
      <c r="S475" s="1">
        <v>4099.05</v>
      </c>
      <c r="W475" s="1">
        <v>-59036.98</v>
      </c>
    </row>
    <row r="476" spans="1:23">
      <c r="A476" s="1">
        <v>773</v>
      </c>
      <c r="D476" s="13">
        <v>40298</v>
      </c>
      <c r="I476" s="1" t="s">
        <v>702</v>
      </c>
      <c r="P476" s="1">
        <v>0</v>
      </c>
      <c r="S476" s="1">
        <v>759.83</v>
      </c>
      <c r="W476" s="1">
        <v>-59796.81</v>
      </c>
    </row>
    <row r="477" spans="1:23">
      <c r="A477" s="1">
        <v>774</v>
      </c>
      <c r="D477" s="13">
        <v>40298</v>
      </c>
      <c r="I477" s="1" t="s">
        <v>643</v>
      </c>
      <c r="P477" s="1">
        <v>0</v>
      </c>
      <c r="S477" s="1">
        <v>1062.5</v>
      </c>
      <c r="W477" s="1">
        <v>-60859.31</v>
      </c>
    </row>
    <row r="478" spans="1:23">
      <c r="A478" s="1">
        <v>775</v>
      </c>
      <c r="D478" s="13">
        <v>40298</v>
      </c>
      <c r="I478" s="1" t="s">
        <v>570</v>
      </c>
      <c r="P478" s="1">
        <v>0</v>
      </c>
      <c r="S478" s="1">
        <v>36.19</v>
      </c>
      <c r="W478" s="1">
        <v>-60895.5</v>
      </c>
    </row>
    <row r="479" spans="1:23">
      <c r="A479" s="1">
        <v>776</v>
      </c>
      <c r="D479" s="13">
        <v>40298</v>
      </c>
      <c r="I479" s="1" t="s">
        <v>571</v>
      </c>
      <c r="P479" s="1">
        <v>0</v>
      </c>
      <c r="S479" s="1">
        <v>33.22</v>
      </c>
      <c r="W479" s="1">
        <v>-60928.72</v>
      </c>
    </row>
    <row r="480" spans="1:23">
      <c r="A480" s="1">
        <v>792</v>
      </c>
      <c r="D480" s="13">
        <v>40298</v>
      </c>
      <c r="I480" s="1" t="s">
        <v>685</v>
      </c>
      <c r="P480" s="1">
        <v>0</v>
      </c>
      <c r="S480" s="1">
        <v>124.19</v>
      </c>
      <c r="W480" s="1">
        <v>-61052.91</v>
      </c>
    </row>
    <row r="481" spans="1:23">
      <c r="A481" s="1">
        <v>793</v>
      </c>
      <c r="D481" s="13">
        <v>40298</v>
      </c>
      <c r="I481" s="1" t="s">
        <v>53</v>
      </c>
      <c r="P481" s="1">
        <v>0</v>
      </c>
      <c r="S481" s="1">
        <v>48.65</v>
      </c>
      <c r="W481" s="1">
        <v>-61101.56</v>
      </c>
    </row>
    <row r="482" spans="1:23">
      <c r="A482" s="1">
        <v>794</v>
      </c>
      <c r="D482" s="13">
        <v>40298</v>
      </c>
      <c r="I482" s="2" t="s">
        <v>572</v>
      </c>
      <c r="P482" s="1">
        <v>0</v>
      </c>
      <c r="S482" s="1">
        <v>130.54</v>
      </c>
      <c r="W482" s="1">
        <v>-61232.1</v>
      </c>
    </row>
    <row r="483" spans="1:23">
      <c r="A483" s="1">
        <v>795</v>
      </c>
      <c r="D483" s="13">
        <v>40298</v>
      </c>
      <c r="I483" s="1" t="s">
        <v>278</v>
      </c>
      <c r="P483" s="1">
        <v>0</v>
      </c>
      <c r="S483" s="1">
        <v>74.89</v>
      </c>
      <c r="W483" s="1">
        <v>-61306.99</v>
      </c>
    </row>
    <row r="484" spans="1:23">
      <c r="A484" s="1">
        <v>853</v>
      </c>
      <c r="D484" s="13">
        <v>40304</v>
      </c>
      <c r="I484" s="2" t="s">
        <v>576</v>
      </c>
      <c r="P484" s="1">
        <v>0</v>
      </c>
      <c r="S484" s="1">
        <v>164.23</v>
      </c>
      <c r="W484" s="1">
        <v>-61471.22</v>
      </c>
    </row>
    <row r="485" spans="1:23">
      <c r="A485" s="1">
        <v>875</v>
      </c>
      <c r="D485" s="13">
        <v>40307</v>
      </c>
      <c r="I485" s="1" t="s">
        <v>573</v>
      </c>
      <c r="P485" s="1">
        <v>0</v>
      </c>
      <c r="S485" s="1">
        <v>34.1</v>
      </c>
      <c r="W485" s="1">
        <v>-61505.32</v>
      </c>
    </row>
    <row r="486" spans="1:23">
      <c r="A486" s="1">
        <v>889</v>
      </c>
      <c r="D486" s="13">
        <v>40310</v>
      </c>
      <c r="I486" s="1" t="s">
        <v>395</v>
      </c>
      <c r="P486" s="1">
        <v>0</v>
      </c>
      <c r="S486" s="1">
        <v>30.14</v>
      </c>
      <c r="W486" s="1">
        <v>-61535.46</v>
      </c>
    </row>
    <row r="487" spans="1:23">
      <c r="A487" s="1">
        <v>944</v>
      </c>
      <c r="D487" s="13">
        <v>40318</v>
      </c>
      <c r="I487" s="1" t="s">
        <v>347</v>
      </c>
      <c r="P487" s="1">
        <v>0</v>
      </c>
      <c r="S487" s="1">
        <v>12872</v>
      </c>
      <c r="W487" s="1">
        <v>-74407.460000000006</v>
      </c>
    </row>
    <row r="488" spans="1:23">
      <c r="A488" s="1">
        <v>987</v>
      </c>
      <c r="D488" s="13">
        <v>40324</v>
      </c>
      <c r="I488" s="1" t="s">
        <v>316</v>
      </c>
      <c r="P488" s="1">
        <v>0</v>
      </c>
      <c r="S488" s="1">
        <v>12478.14</v>
      </c>
      <c r="W488" s="1">
        <v>-86885.6</v>
      </c>
    </row>
    <row r="489" spans="1:23">
      <c r="A489" s="1">
        <v>988</v>
      </c>
      <c r="D489" s="13">
        <v>40324</v>
      </c>
      <c r="I489" s="1" t="s">
        <v>54</v>
      </c>
      <c r="P489" s="1">
        <v>0</v>
      </c>
      <c r="S489" s="1">
        <v>1461.07</v>
      </c>
      <c r="W489" s="1">
        <v>-88346.67</v>
      </c>
    </row>
    <row r="490" spans="1:23">
      <c r="A490" s="1">
        <v>992</v>
      </c>
      <c r="D490" s="13">
        <v>40325</v>
      </c>
      <c r="I490" s="1" t="s">
        <v>644</v>
      </c>
      <c r="P490" s="1">
        <v>0</v>
      </c>
      <c r="S490" s="1">
        <v>1775.28</v>
      </c>
      <c r="W490" s="1">
        <v>-90121.95</v>
      </c>
    </row>
    <row r="491" spans="1:23">
      <c r="A491" s="1">
        <v>993</v>
      </c>
      <c r="D491" s="13">
        <v>40325</v>
      </c>
      <c r="I491" s="1" t="s">
        <v>55</v>
      </c>
      <c r="P491" s="1">
        <v>0</v>
      </c>
      <c r="S491" s="1">
        <v>803.5</v>
      </c>
      <c r="W491" s="1">
        <v>-90925.45</v>
      </c>
    </row>
    <row r="492" spans="1:23">
      <c r="A492" s="1">
        <v>994</v>
      </c>
      <c r="D492" s="13">
        <v>40325</v>
      </c>
      <c r="I492" s="1" t="s">
        <v>607</v>
      </c>
      <c r="P492" s="1">
        <v>0</v>
      </c>
      <c r="S492" s="1">
        <v>65.45</v>
      </c>
      <c r="W492" s="1">
        <v>-90990.9</v>
      </c>
    </row>
    <row r="493" spans="1:23">
      <c r="A493" s="1">
        <v>995</v>
      </c>
      <c r="D493" s="13">
        <v>40325</v>
      </c>
      <c r="I493" s="1" t="s">
        <v>703</v>
      </c>
      <c r="P493" s="1">
        <v>0</v>
      </c>
      <c r="S493" s="1">
        <v>254.66</v>
      </c>
      <c r="W493" s="1">
        <v>-91245.56</v>
      </c>
    </row>
    <row r="494" spans="1:23">
      <c r="A494" s="1">
        <v>996</v>
      </c>
      <c r="D494" s="13">
        <v>40325</v>
      </c>
      <c r="I494" s="1" t="s">
        <v>241</v>
      </c>
      <c r="P494" s="1">
        <v>0</v>
      </c>
      <c r="S494" s="1">
        <v>1091.53</v>
      </c>
      <c r="W494" s="1">
        <v>-92337.09</v>
      </c>
    </row>
    <row r="495" spans="1:23">
      <c r="A495" s="1">
        <v>997</v>
      </c>
      <c r="D495" s="13">
        <v>40325</v>
      </c>
      <c r="I495" s="1" t="s">
        <v>562</v>
      </c>
      <c r="P495" s="1">
        <v>0</v>
      </c>
      <c r="S495" s="1">
        <v>54.99</v>
      </c>
      <c r="W495" s="1">
        <v>-92392.08</v>
      </c>
    </row>
    <row r="496" spans="1:23">
      <c r="A496" s="1">
        <v>998</v>
      </c>
      <c r="D496" s="13">
        <v>40325</v>
      </c>
      <c r="I496" s="1" t="s">
        <v>332</v>
      </c>
      <c r="P496" s="1">
        <v>0</v>
      </c>
      <c r="S496" s="1">
        <v>55.75</v>
      </c>
      <c r="W496" s="1">
        <v>-92447.83</v>
      </c>
    </row>
    <row r="497" spans="1:23">
      <c r="A497" s="1">
        <v>999</v>
      </c>
      <c r="D497" s="13">
        <v>40325</v>
      </c>
      <c r="I497" s="2" t="s">
        <v>578</v>
      </c>
      <c r="P497" s="1">
        <v>0</v>
      </c>
      <c r="S497" s="1">
        <v>30.14</v>
      </c>
      <c r="W497" s="1">
        <v>-92477.97</v>
      </c>
    </row>
    <row r="498" spans="1:23">
      <c r="A498" s="1">
        <v>1000</v>
      </c>
      <c r="D498" s="13">
        <v>40325</v>
      </c>
      <c r="I498" s="1" t="s">
        <v>279</v>
      </c>
      <c r="P498" s="1">
        <v>0</v>
      </c>
      <c r="S498" s="1">
        <v>25.9</v>
      </c>
      <c r="W498" s="1">
        <v>-92503.87</v>
      </c>
    </row>
    <row r="499" spans="1:23">
      <c r="A499" s="1">
        <v>1001</v>
      </c>
      <c r="D499" s="13">
        <v>40325</v>
      </c>
      <c r="I499" s="1" t="s">
        <v>280</v>
      </c>
      <c r="P499" s="1">
        <v>0</v>
      </c>
      <c r="S499" s="1">
        <v>110.14</v>
      </c>
      <c r="W499" s="1">
        <v>-92614.01</v>
      </c>
    </row>
    <row r="500" spans="1:23">
      <c r="A500" s="1">
        <v>1002</v>
      </c>
      <c r="D500" s="13">
        <v>40325</v>
      </c>
      <c r="I500" s="1" t="s">
        <v>56</v>
      </c>
      <c r="P500" s="1">
        <v>0</v>
      </c>
      <c r="S500" s="1">
        <v>33.700000000000003</v>
      </c>
      <c r="W500" s="1">
        <v>-92647.71</v>
      </c>
    </row>
    <row r="501" spans="1:23">
      <c r="A501" s="1">
        <v>1003</v>
      </c>
      <c r="D501" s="13">
        <v>40325</v>
      </c>
      <c r="I501" s="1" t="s">
        <v>359</v>
      </c>
      <c r="P501" s="1">
        <v>0</v>
      </c>
      <c r="S501" s="1">
        <v>6299.29</v>
      </c>
      <c r="W501" s="1">
        <v>-98947</v>
      </c>
    </row>
    <row r="502" spans="1:23">
      <c r="A502" s="1">
        <v>1110</v>
      </c>
      <c r="D502" s="13">
        <v>40334</v>
      </c>
      <c r="I502" s="2" t="s">
        <v>581</v>
      </c>
      <c r="P502" s="1">
        <v>0</v>
      </c>
      <c r="S502" s="1">
        <v>65.319999999999993</v>
      </c>
      <c r="W502" s="1">
        <v>-99012.32</v>
      </c>
    </row>
    <row r="503" spans="1:23">
      <c r="A503" s="1">
        <v>1111</v>
      </c>
      <c r="D503" s="13">
        <v>40334</v>
      </c>
      <c r="I503" s="1" t="s">
        <v>57</v>
      </c>
      <c r="P503" s="1">
        <v>0</v>
      </c>
      <c r="S503" s="1">
        <v>61.13</v>
      </c>
      <c r="W503" s="1">
        <v>-99073.45</v>
      </c>
    </row>
    <row r="504" spans="1:23">
      <c r="A504" s="1">
        <v>1120</v>
      </c>
      <c r="D504" s="13">
        <v>40335</v>
      </c>
      <c r="I504" s="1" t="s">
        <v>704</v>
      </c>
      <c r="P504" s="1">
        <v>0</v>
      </c>
      <c r="S504" s="1">
        <v>38.72</v>
      </c>
      <c r="W504" s="1">
        <v>-99112.17</v>
      </c>
    </row>
    <row r="505" spans="1:23">
      <c r="A505" s="1">
        <v>1122</v>
      </c>
      <c r="D505" s="13">
        <v>40335</v>
      </c>
      <c r="I505" s="1" t="s">
        <v>686</v>
      </c>
      <c r="P505" s="1">
        <v>0</v>
      </c>
      <c r="S505" s="1">
        <v>113.89</v>
      </c>
      <c r="W505" s="1">
        <v>-99226.06</v>
      </c>
    </row>
    <row r="506" spans="1:23">
      <c r="A506" s="1">
        <v>1185</v>
      </c>
      <c r="D506" s="13">
        <v>40342</v>
      </c>
      <c r="I506" s="2" t="s">
        <v>583</v>
      </c>
      <c r="P506" s="1">
        <v>0</v>
      </c>
      <c r="S506" s="1">
        <v>117.11</v>
      </c>
      <c r="W506" s="1">
        <v>-99343.17</v>
      </c>
    </row>
    <row r="507" spans="1:23">
      <c r="A507" s="1">
        <v>1209</v>
      </c>
      <c r="D507" s="13">
        <v>40346</v>
      </c>
      <c r="I507" s="1" t="s">
        <v>608</v>
      </c>
      <c r="P507" s="1">
        <v>0</v>
      </c>
      <c r="S507" s="1">
        <v>344.3</v>
      </c>
      <c r="W507" s="1">
        <v>-99687.47</v>
      </c>
    </row>
    <row r="508" spans="1:23">
      <c r="A508" s="1">
        <v>1267</v>
      </c>
      <c r="D508" s="13">
        <v>40354</v>
      </c>
      <c r="I508" s="1" t="s">
        <v>360</v>
      </c>
      <c r="P508" s="1">
        <v>0</v>
      </c>
      <c r="S508" s="1">
        <v>11558.82</v>
      </c>
      <c r="W508" s="1">
        <v>-111246.29</v>
      </c>
    </row>
    <row r="509" spans="1:23">
      <c r="A509" s="1">
        <v>1279</v>
      </c>
      <c r="D509" s="13">
        <v>40355</v>
      </c>
      <c r="I509" s="1" t="s">
        <v>281</v>
      </c>
      <c r="P509" s="1">
        <v>0</v>
      </c>
      <c r="S509" s="1">
        <v>39.42</v>
      </c>
      <c r="W509" s="1">
        <v>-111285.71</v>
      </c>
    </row>
    <row r="510" spans="1:23">
      <c r="A510" s="1">
        <v>1280</v>
      </c>
      <c r="D510" s="13">
        <v>40355</v>
      </c>
      <c r="I510" s="1" t="s">
        <v>348</v>
      </c>
      <c r="P510" s="1">
        <v>0</v>
      </c>
      <c r="S510" s="1">
        <v>6872.99</v>
      </c>
      <c r="W510" s="1">
        <v>-118158.7</v>
      </c>
    </row>
    <row r="511" spans="1:23">
      <c r="A511" s="1">
        <v>1281</v>
      </c>
      <c r="D511" s="13">
        <v>40355</v>
      </c>
      <c r="I511" s="1" t="s">
        <v>645</v>
      </c>
      <c r="P511" s="1">
        <v>0</v>
      </c>
      <c r="S511" s="1">
        <v>380.39</v>
      </c>
      <c r="W511" s="1">
        <v>-118539.09</v>
      </c>
    </row>
    <row r="512" spans="1:23">
      <c r="A512" s="1">
        <v>1282</v>
      </c>
      <c r="D512" s="13">
        <v>40355</v>
      </c>
      <c r="I512" s="1" t="s">
        <v>282</v>
      </c>
      <c r="P512" s="1">
        <v>0</v>
      </c>
      <c r="S512" s="1">
        <v>138.53</v>
      </c>
      <c r="W512" s="1">
        <v>-118677.62</v>
      </c>
    </row>
    <row r="513" spans="1:23">
      <c r="A513" s="1">
        <v>1283</v>
      </c>
      <c r="D513" s="13">
        <v>40355</v>
      </c>
      <c r="I513" s="1" t="s">
        <v>609</v>
      </c>
      <c r="P513" s="1">
        <v>0</v>
      </c>
      <c r="S513" s="1">
        <v>101.79</v>
      </c>
      <c r="W513" s="1">
        <v>-118779.41</v>
      </c>
    </row>
    <row r="514" spans="1:23">
      <c r="A514" s="1">
        <v>1284</v>
      </c>
      <c r="D514" s="13">
        <v>40355</v>
      </c>
      <c r="I514" s="1" t="s">
        <v>242</v>
      </c>
      <c r="P514" s="1">
        <v>0</v>
      </c>
      <c r="S514" s="1">
        <v>537.67999999999995</v>
      </c>
      <c r="W514" s="1">
        <v>-119317.09</v>
      </c>
    </row>
    <row r="515" spans="1:23">
      <c r="A515" s="1">
        <v>1285</v>
      </c>
      <c r="D515" s="13">
        <v>40355</v>
      </c>
      <c r="I515" s="1" t="s">
        <v>333</v>
      </c>
      <c r="P515" s="1">
        <v>0</v>
      </c>
      <c r="S515" s="1">
        <v>216.35</v>
      </c>
      <c r="W515" s="1">
        <v>-119533.44</v>
      </c>
    </row>
    <row r="516" spans="1:23">
      <c r="A516" s="1">
        <v>1286</v>
      </c>
      <c r="D516" s="13">
        <v>40355</v>
      </c>
      <c r="I516" s="1" t="s">
        <v>610</v>
      </c>
      <c r="P516" s="1">
        <v>0</v>
      </c>
      <c r="S516" s="1">
        <v>201.08</v>
      </c>
      <c r="W516" s="1">
        <v>-119734.52</v>
      </c>
    </row>
    <row r="517" spans="1:23">
      <c r="A517" s="1">
        <v>1287</v>
      </c>
      <c r="D517" s="13">
        <v>40355</v>
      </c>
      <c r="I517" s="1" t="s">
        <v>58</v>
      </c>
      <c r="P517" s="1">
        <v>0</v>
      </c>
      <c r="S517" s="1">
        <v>61.79</v>
      </c>
      <c r="W517" s="1">
        <v>-119796.31</v>
      </c>
    </row>
    <row r="518" spans="1:23">
      <c r="A518" s="1">
        <v>1288</v>
      </c>
      <c r="D518" s="13">
        <v>40355</v>
      </c>
      <c r="I518" s="1" t="s">
        <v>722</v>
      </c>
      <c r="P518" s="1">
        <v>0</v>
      </c>
      <c r="S518" s="1">
        <v>27</v>
      </c>
      <c r="W518" s="1">
        <v>-119823.31</v>
      </c>
    </row>
    <row r="519" spans="1:23">
      <c r="A519" s="1">
        <v>1289</v>
      </c>
      <c r="D519" s="13">
        <v>40355</v>
      </c>
      <c r="I519" s="1" t="s">
        <v>705</v>
      </c>
      <c r="P519" s="1">
        <v>0</v>
      </c>
      <c r="S519" s="1">
        <v>215.5</v>
      </c>
      <c r="W519" s="1">
        <v>-120038.81</v>
      </c>
    </row>
    <row r="520" spans="1:23">
      <c r="A520" s="1">
        <v>1290</v>
      </c>
      <c r="D520" s="13">
        <v>40355</v>
      </c>
      <c r="I520" s="1" t="s">
        <v>611</v>
      </c>
      <c r="P520" s="1">
        <v>0</v>
      </c>
      <c r="S520" s="1">
        <v>178.42</v>
      </c>
      <c r="W520" s="1">
        <v>-120217.23</v>
      </c>
    </row>
    <row r="521" spans="1:23">
      <c r="A521" s="1">
        <v>1291</v>
      </c>
      <c r="D521" s="13">
        <v>40355</v>
      </c>
      <c r="I521" s="1" t="s">
        <v>317</v>
      </c>
      <c r="P521" s="1">
        <v>0</v>
      </c>
      <c r="S521" s="1">
        <v>6911.97</v>
      </c>
      <c r="W521" s="1">
        <v>-127129.2</v>
      </c>
    </row>
    <row r="522" spans="1:23">
      <c r="A522" s="1">
        <v>1292</v>
      </c>
      <c r="D522" s="13">
        <v>40355</v>
      </c>
      <c r="I522" s="1" t="s">
        <v>421</v>
      </c>
      <c r="P522" s="1">
        <v>0</v>
      </c>
      <c r="S522" s="1">
        <v>1051.42</v>
      </c>
      <c r="W522" s="1">
        <v>-128180.62</v>
      </c>
    </row>
    <row r="523" spans="1:23">
      <c r="A523" s="1">
        <v>1507</v>
      </c>
      <c r="D523" s="13">
        <v>40374</v>
      </c>
      <c r="I523" s="1" t="s">
        <v>612</v>
      </c>
      <c r="P523" s="1">
        <v>0</v>
      </c>
      <c r="S523" s="1">
        <v>67.98</v>
      </c>
      <c r="W523" s="1">
        <v>-128248.6</v>
      </c>
    </row>
    <row r="524" spans="1:23">
      <c r="A524" s="1">
        <v>1508</v>
      </c>
      <c r="D524" s="13">
        <v>40374</v>
      </c>
      <c r="I524" s="1" t="s">
        <v>706</v>
      </c>
      <c r="P524" s="1">
        <v>0</v>
      </c>
      <c r="S524" s="1">
        <v>30.36</v>
      </c>
      <c r="W524" s="1">
        <v>-128278.96</v>
      </c>
    </row>
    <row r="525" spans="1:23">
      <c r="A525" s="1">
        <v>1526</v>
      </c>
      <c r="D525" s="13">
        <v>40376</v>
      </c>
      <c r="I525" s="2" t="s">
        <v>585</v>
      </c>
      <c r="P525" s="1">
        <v>0</v>
      </c>
      <c r="S525" s="1">
        <v>46.31</v>
      </c>
      <c r="W525" s="1">
        <v>-128325.27</v>
      </c>
    </row>
    <row r="526" spans="1:23">
      <c r="A526" s="1">
        <v>1545</v>
      </c>
      <c r="D526" s="13">
        <v>40380</v>
      </c>
      <c r="I526" s="1" t="s">
        <v>361</v>
      </c>
      <c r="P526" s="1">
        <v>0</v>
      </c>
      <c r="S526" s="1">
        <v>4983.38</v>
      </c>
      <c r="W526" s="1">
        <v>-133308.65</v>
      </c>
    </row>
    <row r="527" spans="1:23">
      <c r="A527" s="1">
        <v>1558</v>
      </c>
      <c r="D527" s="13">
        <v>40381</v>
      </c>
      <c r="I527" s="1" t="s">
        <v>59</v>
      </c>
      <c r="P527" s="1">
        <v>0</v>
      </c>
      <c r="S527" s="1">
        <v>86.9</v>
      </c>
      <c r="W527" s="1">
        <v>-133395.54999999999</v>
      </c>
    </row>
    <row r="528" spans="1:23">
      <c r="A528" s="1">
        <v>1584</v>
      </c>
      <c r="D528" s="13">
        <v>40384</v>
      </c>
      <c r="I528" s="1" t="s">
        <v>349</v>
      </c>
      <c r="P528" s="1">
        <v>0</v>
      </c>
      <c r="S528" s="1">
        <v>7325.91</v>
      </c>
      <c r="W528" s="1">
        <v>-140721.46</v>
      </c>
    </row>
    <row r="529" spans="1:23">
      <c r="A529" s="1">
        <v>1585</v>
      </c>
      <c r="D529" s="13">
        <v>40384</v>
      </c>
      <c r="I529" s="1" t="s">
        <v>283</v>
      </c>
      <c r="P529" s="1">
        <v>0</v>
      </c>
      <c r="S529" s="1">
        <v>1361.4</v>
      </c>
      <c r="W529" s="1">
        <v>-142082.85999999999</v>
      </c>
    </row>
    <row r="530" spans="1:23">
      <c r="A530" s="1">
        <v>1586</v>
      </c>
      <c r="D530" s="13">
        <v>40384</v>
      </c>
      <c r="I530" s="1" t="s">
        <v>284</v>
      </c>
      <c r="P530" s="1">
        <v>0</v>
      </c>
      <c r="S530" s="1">
        <v>1727</v>
      </c>
      <c r="W530" s="1">
        <v>-143809.85999999999</v>
      </c>
    </row>
    <row r="531" spans="1:23">
      <c r="A531" s="1">
        <v>1587</v>
      </c>
      <c r="D531" s="13">
        <v>40384</v>
      </c>
      <c r="I531" s="1" t="s">
        <v>243</v>
      </c>
      <c r="P531" s="1">
        <v>0</v>
      </c>
      <c r="S531" s="1">
        <v>1778.17</v>
      </c>
      <c r="W531" s="1">
        <v>-145588.03</v>
      </c>
    </row>
    <row r="532" spans="1:23">
      <c r="A532" s="1">
        <v>1588</v>
      </c>
      <c r="D532" s="13">
        <v>40384</v>
      </c>
      <c r="I532" s="1" t="s">
        <v>318</v>
      </c>
      <c r="P532" s="1">
        <v>0</v>
      </c>
      <c r="S532" s="1">
        <v>1672.29</v>
      </c>
      <c r="W532" s="1">
        <v>-147260.32</v>
      </c>
    </row>
    <row r="533" spans="1:23">
      <c r="A533" s="1">
        <v>1589</v>
      </c>
      <c r="D533" s="13">
        <v>40384</v>
      </c>
      <c r="I533" s="1" t="s">
        <v>613</v>
      </c>
      <c r="P533" s="1">
        <v>0</v>
      </c>
      <c r="S533" s="1">
        <v>127.11</v>
      </c>
      <c r="W533" s="1">
        <v>-147387.43</v>
      </c>
    </row>
    <row r="534" spans="1:23">
      <c r="A534" s="1">
        <v>1590</v>
      </c>
      <c r="D534" s="13">
        <v>40384</v>
      </c>
      <c r="I534" s="1" t="s">
        <v>422</v>
      </c>
      <c r="P534" s="1">
        <v>0</v>
      </c>
      <c r="S534" s="1">
        <v>1354.42</v>
      </c>
      <c r="W534" s="1">
        <v>-148741.85</v>
      </c>
    </row>
    <row r="535" spans="1:23">
      <c r="A535" s="1">
        <v>1591</v>
      </c>
      <c r="D535" s="13">
        <v>40384</v>
      </c>
      <c r="I535" s="1" t="s">
        <v>334</v>
      </c>
      <c r="P535" s="1">
        <v>0</v>
      </c>
      <c r="S535" s="1">
        <v>44.55</v>
      </c>
      <c r="W535" s="1">
        <v>-148786.4</v>
      </c>
    </row>
    <row r="536" spans="1:23">
      <c r="A536" s="1">
        <v>1592</v>
      </c>
      <c r="D536" s="13">
        <v>40384</v>
      </c>
      <c r="I536" s="1" t="s">
        <v>646</v>
      </c>
      <c r="P536" s="1">
        <v>0</v>
      </c>
      <c r="S536" s="1">
        <v>54.6</v>
      </c>
      <c r="W536" s="1">
        <v>-148841</v>
      </c>
    </row>
    <row r="537" spans="1:23">
      <c r="A537" s="1">
        <v>1593</v>
      </c>
      <c r="D537" s="13">
        <v>40384</v>
      </c>
      <c r="I537" s="1" t="s">
        <v>556</v>
      </c>
      <c r="P537" s="1">
        <v>0</v>
      </c>
      <c r="S537" s="1">
        <v>46.9</v>
      </c>
      <c r="W537" s="1">
        <v>-148887.9</v>
      </c>
    </row>
    <row r="538" spans="1:23">
      <c r="A538" s="1">
        <v>1594</v>
      </c>
      <c r="D538" s="13">
        <v>40384</v>
      </c>
      <c r="I538" s="1" t="s">
        <v>707</v>
      </c>
      <c r="P538" s="1">
        <v>0</v>
      </c>
      <c r="S538" s="1">
        <v>299.05</v>
      </c>
      <c r="W538" s="1">
        <v>-149186.95000000001</v>
      </c>
    </row>
    <row r="539" spans="1:23">
      <c r="A539" s="1">
        <v>1595</v>
      </c>
      <c r="D539" s="13">
        <v>40384</v>
      </c>
      <c r="I539" s="1" t="s">
        <v>614</v>
      </c>
      <c r="P539" s="1">
        <v>0</v>
      </c>
      <c r="S539" s="1">
        <v>889.02</v>
      </c>
      <c r="W539" s="1">
        <v>-150075.97</v>
      </c>
    </row>
    <row r="540" spans="1:23">
      <c r="A540" s="1">
        <v>1596</v>
      </c>
      <c r="D540" s="13">
        <v>40384</v>
      </c>
      <c r="I540" s="1" t="s">
        <v>723</v>
      </c>
      <c r="P540" s="1">
        <v>0</v>
      </c>
      <c r="S540" s="1">
        <v>70.95</v>
      </c>
      <c r="W540" s="1">
        <v>-150146.92000000001</v>
      </c>
    </row>
    <row r="541" spans="1:23">
      <c r="A541" s="1">
        <v>1597</v>
      </c>
      <c r="D541" s="13">
        <v>40384</v>
      </c>
      <c r="I541" s="1" t="s">
        <v>724</v>
      </c>
      <c r="P541" s="1">
        <v>0</v>
      </c>
      <c r="S541" s="1">
        <v>13.53</v>
      </c>
      <c r="W541" s="1">
        <v>-150160.45000000001</v>
      </c>
    </row>
    <row r="542" spans="1:23">
      <c r="A542" s="1">
        <v>1598</v>
      </c>
      <c r="D542" s="13">
        <v>40384</v>
      </c>
      <c r="I542" s="2" t="s">
        <v>615</v>
      </c>
      <c r="P542" s="1">
        <v>0</v>
      </c>
      <c r="S542" s="1">
        <v>271.7</v>
      </c>
      <c r="W542" s="1">
        <v>-150432.15</v>
      </c>
    </row>
    <row r="543" spans="1:23">
      <c r="A543" s="1">
        <v>1599</v>
      </c>
      <c r="D543" s="13">
        <v>40384</v>
      </c>
      <c r="I543" s="2" t="s">
        <v>587</v>
      </c>
      <c r="P543" s="1">
        <v>0</v>
      </c>
      <c r="S543" s="1">
        <v>600.41</v>
      </c>
      <c r="W543" s="1">
        <v>-151032.56</v>
      </c>
    </row>
    <row r="544" spans="1:23">
      <c r="A544" s="1">
        <v>1600</v>
      </c>
      <c r="D544" s="13">
        <v>40384</v>
      </c>
      <c r="I544" s="1" t="s">
        <v>285</v>
      </c>
      <c r="P544" s="1">
        <v>0</v>
      </c>
      <c r="S544" s="1">
        <v>1130.76</v>
      </c>
      <c r="W544" s="1">
        <v>-152163.32</v>
      </c>
    </row>
    <row r="545" spans="1:23">
      <c r="A545" s="1">
        <v>1615</v>
      </c>
      <c r="D545" s="13">
        <v>40387</v>
      </c>
      <c r="I545" s="1" t="s">
        <v>586</v>
      </c>
      <c r="P545" s="1">
        <v>0</v>
      </c>
      <c r="S545" s="1">
        <v>41.69</v>
      </c>
      <c r="W545" s="1">
        <v>-152205.01</v>
      </c>
    </row>
    <row r="546" spans="1:23">
      <c r="A546" s="1">
        <v>1825</v>
      </c>
      <c r="D546" s="13">
        <v>40415</v>
      </c>
      <c r="I546" s="1" t="s">
        <v>362</v>
      </c>
      <c r="P546" s="1">
        <v>0</v>
      </c>
      <c r="S546" s="1">
        <v>7923.27</v>
      </c>
      <c r="W546" s="1">
        <v>-160128.28</v>
      </c>
    </row>
    <row r="547" spans="1:23">
      <c r="A547" s="1">
        <v>1826</v>
      </c>
      <c r="D547" s="13">
        <v>40415</v>
      </c>
      <c r="I547" s="1" t="s">
        <v>350</v>
      </c>
      <c r="P547" s="1">
        <v>0</v>
      </c>
      <c r="S547" s="1">
        <v>7526.21</v>
      </c>
      <c r="W547" s="1">
        <v>-167654.49</v>
      </c>
    </row>
    <row r="548" spans="1:23">
      <c r="A548" s="1">
        <v>1827</v>
      </c>
      <c r="D548" s="13">
        <v>40415</v>
      </c>
      <c r="I548" s="1" t="s">
        <v>423</v>
      </c>
      <c r="P548" s="1">
        <v>0</v>
      </c>
      <c r="S548" s="1">
        <v>619.75</v>
      </c>
      <c r="W548" s="1">
        <v>-168274.24</v>
      </c>
    </row>
    <row r="549" spans="1:23">
      <c r="A549" s="1">
        <v>1828</v>
      </c>
      <c r="D549" s="13">
        <v>40415</v>
      </c>
      <c r="I549" s="1" t="s">
        <v>319</v>
      </c>
      <c r="P549" s="1">
        <v>0</v>
      </c>
      <c r="S549" s="1">
        <v>1296.01</v>
      </c>
      <c r="W549" s="1">
        <v>-169570.25</v>
      </c>
    </row>
    <row r="550" spans="1:23">
      <c r="A550" s="1">
        <v>1829</v>
      </c>
      <c r="D550" s="13">
        <v>40415</v>
      </c>
      <c r="I550" s="1" t="s">
        <v>60</v>
      </c>
      <c r="P550" s="1">
        <v>0</v>
      </c>
      <c r="S550" s="1">
        <v>116.6</v>
      </c>
      <c r="W550" s="1">
        <v>-169686.85</v>
      </c>
    </row>
    <row r="551" spans="1:23">
      <c r="A551" s="1">
        <v>1830</v>
      </c>
      <c r="D551" s="13">
        <v>40415</v>
      </c>
      <c r="I551" s="1" t="s">
        <v>244</v>
      </c>
      <c r="P551" s="1">
        <v>0</v>
      </c>
      <c r="S551" s="1">
        <v>1003.94</v>
      </c>
      <c r="W551" s="1">
        <v>-170690.79</v>
      </c>
    </row>
    <row r="552" spans="1:23">
      <c r="A552" s="1">
        <v>1831</v>
      </c>
      <c r="D552" s="13">
        <v>40415</v>
      </c>
      <c r="I552" s="1" t="s">
        <v>647</v>
      </c>
      <c r="P552" s="1">
        <v>0</v>
      </c>
      <c r="S552" s="1">
        <v>1322.51</v>
      </c>
      <c r="W552" s="1">
        <v>-172013.3</v>
      </c>
    </row>
    <row r="553" spans="1:23">
      <c r="A553" s="1">
        <v>1832</v>
      </c>
      <c r="D553" s="13">
        <v>40415</v>
      </c>
      <c r="I553" s="1" t="s">
        <v>286</v>
      </c>
      <c r="P553" s="1">
        <v>0</v>
      </c>
      <c r="S553" s="1">
        <v>73.53</v>
      </c>
      <c r="W553" s="1">
        <v>-172086.83</v>
      </c>
    </row>
    <row r="554" spans="1:23">
      <c r="A554" s="1">
        <v>1833</v>
      </c>
      <c r="D554" s="13">
        <v>40415</v>
      </c>
      <c r="I554" s="1" t="s">
        <v>287</v>
      </c>
      <c r="P554" s="1">
        <v>0</v>
      </c>
      <c r="S554" s="1">
        <v>48.88</v>
      </c>
      <c r="W554" s="1">
        <v>-172135.71</v>
      </c>
    </row>
    <row r="555" spans="1:23">
      <c r="A555" s="1">
        <v>1834</v>
      </c>
      <c r="D555" s="13">
        <v>40415</v>
      </c>
      <c r="I555" s="1" t="s">
        <v>335</v>
      </c>
      <c r="P555" s="1">
        <v>0</v>
      </c>
      <c r="S555" s="1">
        <v>140.36000000000001</v>
      </c>
      <c r="W555" s="1">
        <v>-172276.07</v>
      </c>
    </row>
    <row r="556" spans="1:23">
      <c r="A556" s="1">
        <v>1835</v>
      </c>
      <c r="D556" s="13">
        <v>40415</v>
      </c>
      <c r="I556" s="1" t="s">
        <v>715</v>
      </c>
      <c r="P556" s="1">
        <v>0</v>
      </c>
      <c r="S556" s="1">
        <v>107.78</v>
      </c>
      <c r="W556" s="1">
        <v>-172383.85</v>
      </c>
    </row>
    <row r="557" spans="1:23">
      <c r="A557" s="1">
        <v>1836</v>
      </c>
      <c r="D557" s="13">
        <v>40415</v>
      </c>
      <c r="I557" s="1" t="s">
        <v>563</v>
      </c>
      <c r="P557" s="1">
        <v>0</v>
      </c>
      <c r="S557" s="1">
        <v>28.05</v>
      </c>
      <c r="W557" s="1">
        <v>-172411.9</v>
      </c>
    </row>
    <row r="558" spans="1:23">
      <c r="A558" s="1">
        <v>1837</v>
      </c>
      <c r="D558" s="13">
        <v>40415</v>
      </c>
      <c r="I558" s="1" t="s">
        <v>708</v>
      </c>
      <c r="P558" s="1">
        <v>0</v>
      </c>
      <c r="S558" s="1">
        <v>42.12</v>
      </c>
      <c r="W558" s="1">
        <v>-172454.02</v>
      </c>
    </row>
    <row r="559" spans="1:23">
      <c r="A559" s="1">
        <v>1838</v>
      </c>
      <c r="D559" s="13">
        <v>40415</v>
      </c>
      <c r="I559" s="1" t="s">
        <v>616</v>
      </c>
      <c r="P559" s="1">
        <v>0</v>
      </c>
      <c r="S559" s="1">
        <v>857.56</v>
      </c>
      <c r="W559" s="1">
        <v>-173311.58</v>
      </c>
    </row>
    <row r="560" spans="1:23">
      <c r="A560" s="1">
        <v>1839</v>
      </c>
      <c r="D560" s="13">
        <v>40415</v>
      </c>
      <c r="I560" s="2" t="s">
        <v>725</v>
      </c>
      <c r="P560" s="1">
        <v>0</v>
      </c>
      <c r="S560" s="1">
        <v>20.02</v>
      </c>
      <c r="W560" s="1">
        <v>-173331.6</v>
      </c>
    </row>
    <row r="561" spans="1:23">
      <c r="A561" s="1">
        <v>1840</v>
      </c>
      <c r="D561" s="13">
        <v>40415</v>
      </c>
      <c r="I561" s="1" t="s">
        <v>574</v>
      </c>
      <c r="P561" s="1">
        <v>0</v>
      </c>
      <c r="S561" s="1">
        <v>19.579999999999998</v>
      </c>
      <c r="W561" s="1">
        <v>-173351.18</v>
      </c>
    </row>
    <row r="562" spans="1:23">
      <c r="A562" s="1">
        <v>1844</v>
      </c>
      <c r="D562" s="13">
        <v>40415</v>
      </c>
      <c r="I562" s="2" t="s">
        <v>588</v>
      </c>
      <c r="P562" s="1">
        <v>0</v>
      </c>
      <c r="S562" s="1">
        <v>740.62</v>
      </c>
      <c r="W562" s="1">
        <v>-174091.8</v>
      </c>
    </row>
    <row r="563" spans="1:23">
      <c r="A563" s="1">
        <v>1849</v>
      </c>
      <c r="D563" s="13">
        <v>40416</v>
      </c>
      <c r="I563" s="1" t="s">
        <v>320</v>
      </c>
      <c r="P563" s="1">
        <v>0</v>
      </c>
      <c r="S563" s="1">
        <v>256.2</v>
      </c>
      <c r="W563" s="1">
        <v>-174348</v>
      </c>
    </row>
    <row r="564" spans="1:23">
      <c r="A564" s="1">
        <v>1850</v>
      </c>
      <c r="D564" s="13">
        <v>40416</v>
      </c>
      <c r="I564" s="1" t="s">
        <v>424</v>
      </c>
      <c r="P564" s="1">
        <v>0</v>
      </c>
      <c r="S564" s="1">
        <v>30</v>
      </c>
      <c r="W564" s="1">
        <v>-174378</v>
      </c>
    </row>
    <row r="565" spans="1:23">
      <c r="A565" s="1">
        <v>1851</v>
      </c>
      <c r="D565" s="13">
        <v>40416</v>
      </c>
      <c r="I565" s="1" t="s">
        <v>687</v>
      </c>
      <c r="P565" s="1">
        <v>0</v>
      </c>
      <c r="S565" s="1">
        <v>51.53</v>
      </c>
      <c r="W565" s="1">
        <v>-174429.53</v>
      </c>
    </row>
    <row r="566" spans="1:23">
      <c r="A566" s="1">
        <v>1852</v>
      </c>
      <c r="D566" s="13">
        <v>40416</v>
      </c>
      <c r="I566" s="1" t="s">
        <v>584</v>
      </c>
      <c r="P566" s="1">
        <v>0</v>
      </c>
      <c r="S566" s="1">
        <v>250.17</v>
      </c>
      <c r="W566" s="1">
        <v>-174679.7</v>
      </c>
    </row>
    <row r="567" spans="1:23">
      <c r="A567" s="1">
        <v>1853</v>
      </c>
      <c r="D567" s="13">
        <v>40416</v>
      </c>
      <c r="I567" s="2" t="s">
        <v>589</v>
      </c>
      <c r="P567" s="1">
        <v>0</v>
      </c>
      <c r="S567" s="1">
        <v>68.94</v>
      </c>
      <c r="W567" s="1">
        <v>-174748.64</v>
      </c>
    </row>
    <row r="568" spans="1:23">
      <c r="A568" s="1">
        <v>1854</v>
      </c>
      <c r="D568" s="13">
        <v>40416</v>
      </c>
      <c r="I568" s="1" t="s">
        <v>579</v>
      </c>
      <c r="P568" s="1">
        <v>0</v>
      </c>
      <c r="S568" s="1">
        <v>20.16</v>
      </c>
      <c r="W568" s="1">
        <v>-174768.8</v>
      </c>
    </row>
    <row r="569" spans="1:23">
      <c r="A569" s="1">
        <v>1990</v>
      </c>
      <c r="D569" s="13">
        <v>40426</v>
      </c>
      <c r="I569" s="2" t="s">
        <v>590</v>
      </c>
      <c r="P569" s="1">
        <v>0</v>
      </c>
      <c r="S569" s="1">
        <v>642.29</v>
      </c>
      <c r="W569" s="1">
        <v>-175411.09</v>
      </c>
    </row>
    <row r="570" spans="1:23">
      <c r="A570" s="1">
        <v>2006</v>
      </c>
      <c r="D570" s="13">
        <v>40431</v>
      </c>
      <c r="I570" s="1" t="s">
        <v>245</v>
      </c>
      <c r="P570" s="1">
        <v>0</v>
      </c>
      <c r="S570" s="1">
        <v>1560.06</v>
      </c>
      <c r="W570" s="1">
        <v>-176971.15</v>
      </c>
    </row>
    <row r="571" spans="1:23">
      <c r="A571" s="1">
        <v>2122</v>
      </c>
      <c r="D571" s="13">
        <v>40447</v>
      </c>
      <c r="I571" s="1" t="s">
        <v>363</v>
      </c>
      <c r="P571" s="1">
        <v>0</v>
      </c>
      <c r="S571" s="1">
        <v>4666.29</v>
      </c>
      <c r="W571" s="1">
        <v>-181637.44</v>
      </c>
    </row>
    <row r="572" spans="1:23">
      <c r="A572" s="1">
        <v>2124</v>
      </c>
      <c r="D572" s="13">
        <v>40447</v>
      </c>
      <c r="I572" s="2" t="s">
        <v>591</v>
      </c>
      <c r="P572" s="1">
        <v>0</v>
      </c>
      <c r="S572" s="1">
        <v>398.55</v>
      </c>
      <c r="W572" s="1">
        <v>-182035.99</v>
      </c>
    </row>
    <row r="573" spans="1:23">
      <c r="A573" s="1">
        <v>2125</v>
      </c>
      <c r="D573" s="13">
        <v>40447</v>
      </c>
      <c r="I573" s="1" t="s">
        <v>351</v>
      </c>
      <c r="P573" s="1">
        <v>0</v>
      </c>
      <c r="S573" s="1">
        <v>629.47</v>
      </c>
      <c r="W573" s="1">
        <v>-182665.46</v>
      </c>
    </row>
    <row r="574" spans="1:23">
      <c r="A574" s="1">
        <v>2126</v>
      </c>
      <c r="D574" s="13">
        <v>40447</v>
      </c>
      <c r="I574" s="1" t="s">
        <v>246</v>
      </c>
      <c r="P574" s="1">
        <v>0</v>
      </c>
      <c r="S574" s="1">
        <v>1080</v>
      </c>
      <c r="W574" s="1">
        <v>-183745.46</v>
      </c>
    </row>
    <row r="575" spans="1:23">
      <c r="A575" s="1">
        <v>2127</v>
      </c>
      <c r="D575" s="13">
        <v>40447</v>
      </c>
      <c r="I575" s="1" t="s">
        <v>247</v>
      </c>
      <c r="P575" s="1">
        <v>0</v>
      </c>
      <c r="S575" s="1">
        <v>300.41000000000003</v>
      </c>
      <c r="W575" s="1">
        <v>-184045.87</v>
      </c>
    </row>
    <row r="576" spans="1:23">
      <c r="A576" s="1">
        <v>2128</v>
      </c>
      <c r="D576" s="13">
        <v>40447</v>
      </c>
      <c r="I576" s="1" t="s">
        <v>248</v>
      </c>
      <c r="P576" s="1">
        <v>0</v>
      </c>
      <c r="S576" s="1">
        <v>1021.46</v>
      </c>
      <c r="W576" s="1">
        <v>-185067.33</v>
      </c>
    </row>
    <row r="577" spans="1:23">
      <c r="A577" s="1">
        <v>2146</v>
      </c>
      <c r="D577" s="13">
        <v>40450</v>
      </c>
      <c r="I577" s="1" t="s">
        <v>321</v>
      </c>
      <c r="P577" s="1">
        <v>0</v>
      </c>
      <c r="S577" s="1">
        <v>1088.92</v>
      </c>
      <c r="W577" s="1">
        <v>-186156.25</v>
      </c>
    </row>
    <row r="578" spans="1:23">
      <c r="A578" s="1">
        <v>2147</v>
      </c>
      <c r="D578" s="13">
        <v>40450</v>
      </c>
      <c r="I578" s="1" t="s">
        <v>425</v>
      </c>
      <c r="P578" s="1">
        <v>0</v>
      </c>
      <c r="S578" s="1">
        <v>761.1</v>
      </c>
      <c r="W578" s="1">
        <v>-186917.35</v>
      </c>
    </row>
    <row r="579" spans="1:23">
      <c r="A579" s="1">
        <v>2148</v>
      </c>
      <c r="D579" s="13">
        <v>40450</v>
      </c>
      <c r="I579" s="1" t="s">
        <v>336</v>
      </c>
      <c r="P579" s="1">
        <v>0</v>
      </c>
      <c r="S579" s="1">
        <v>274.45999999999998</v>
      </c>
      <c r="W579" s="1">
        <v>-187191.81</v>
      </c>
    </row>
    <row r="580" spans="1:23">
      <c r="A580" s="1">
        <v>2149</v>
      </c>
      <c r="D580" s="13">
        <v>40450</v>
      </c>
      <c r="I580" s="1" t="s">
        <v>617</v>
      </c>
      <c r="P580" s="1">
        <v>0</v>
      </c>
      <c r="S580" s="1">
        <v>45.65</v>
      </c>
      <c r="W580" s="1">
        <v>-187237.46</v>
      </c>
    </row>
    <row r="581" spans="1:23">
      <c r="A581" s="1">
        <v>2150</v>
      </c>
      <c r="D581" s="13">
        <v>40450</v>
      </c>
      <c r="I581" s="1" t="s">
        <v>551</v>
      </c>
      <c r="P581" s="1">
        <v>0</v>
      </c>
      <c r="S581" s="1">
        <v>33.44</v>
      </c>
      <c r="W581" s="1">
        <v>-187270.9</v>
      </c>
    </row>
    <row r="582" spans="1:23">
      <c r="A582" s="1">
        <v>2151</v>
      </c>
      <c r="D582" s="13">
        <v>40450</v>
      </c>
      <c r="I582" s="2" t="s">
        <v>593</v>
      </c>
      <c r="P582" s="1">
        <v>0</v>
      </c>
      <c r="S582" s="1">
        <v>62.72</v>
      </c>
      <c r="W582" s="1">
        <v>-187333.62</v>
      </c>
    </row>
    <row r="583" spans="1:23">
      <c r="A583" s="1">
        <v>2152</v>
      </c>
      <c r="D583" s="13">
        <v>40450</v>
      </c>
      <c r="I583" s="1" t="s">
        <v>618</v>
      </c>
      <c r="P583" s="1">
        <v>0</v>
      </c>
      <c r="S583" s="1">
        <v>185.68</v>
      </c>
      <c r="W583" s="1">
        <v>-187519.3</v>
      </c>
    </row>
    <row r="584" spans="1:23">
      <c r="A584" s="1">
        <v>2153</v>
      </c>
      <c r="D584" s="13">
        <v>40450</v>
      </c>
      <c r="I584" s="2" t="s">
        <v>594</v>
      </c>
      <c r="P584" s="1">
        <v>0</v>
      </c>
      <c r="S584" s="1">
        <v>92.84</v>
      </c>
      <c r="W584" s="1">
        <v>-187612.14</v>
      </c>
    </row>
    <row r="585" spans="1:23">
      <c r="A585" s="1">
        <v>2154</v>
      </c>
      <c r="D585" s="13">
        <v>40450</v>
      </c>
      <c r="I585" s="1" t="s">
        <v>61</v>
      </c>
      <c r="P585" s="1">
        <v>0</v>
      </c>
      <c r="S585" s="1">
        <v>372</v>
      </c>
      <c r="W585" s="1">
        <v>-187984.14</v>
      </c>
    </row>
    <row r="586" spans="1:23">
      <c r="A586" s="1">
        <v>2155</v>
      </c>
      <c r="D586" s="13">
        <v>40450</v>
      </c>
      <c r="I586" s="2" t="s">
        <v>619</v>
      </c>
      <c r="P586" s="1">
        <v>0</v>
      </c>
      <c r="S586" s="1">
        <v>36.99</v>
      </c>
      <c r="W586" s="1">
        <v>-188021.13</v>
      </c>
    </row>
    <row r="587" spans="1:23">
      <c r="A587" s="1">
        <v>2298</v>
      </c>
      <c r="D587" s="13">
        <v>40461</v>
      </c>
      <c r="I587" s="1" t="s">
        <v>249</v>
      </c>
      <c r="P587" s="1">
        <v>0</v>
      </c>
      <c r="S587" s="1">
        <v>1040</v>
      </c>
      <c r="W587" s="1">
        <v>-189061.13</v>
      </c>
    </row>
    <row r="588" spans="1:23">
      <c r="A588" s="1">
        <v>2299</v>
      </c>
      <c r="D588" s="13">
        <v>40461</v>
      </c>
      <c r="I588" s="1" t="s">
        <v>250</v>
      </c>
      <c r="P588" s="1">
        <v>0</v>
      </c>
      <c r="S588" s="1">
        <v>27989.5</v>
      </c>
      <c r="W588" s="1">
        <v>-217050.63</v>
      </c>
    </row>
    <row r="589" spans="1:23">
      <c r="A589" s="1">
        <v>2346</v>
      </c>
      <c r="D589" s="13">
        <v>40468</v>
      </c>
      <c r="I589" s="1" t="s">
        <v>469</v>
      </c>
      <c r="P589" s="1">
        <v>0</v>
      </c>
      <c r="S589" s="1">
        <v>380.82</v>
      </c>
      <c r="W589" s="1">
        <v>-217431.45</v>
      </c>
    </row>
    <row r="590" spans="1:23">
      <c r="A590" s="1">
        <v>2368</v>
      </c>
      <c r="D590" s="13">
        <v>40471</v>
      </c>
      <c r="I590" s="1" t="s">
        <v>557</v>
      </c>
      <c r="P590" s="1">
        <v>0</v>
      </c>
      <c r="S590" s="1">
        <v>140.36000000000001</v>
      </c>
      <c r="W590" s="1">
        <v>-217571.81</v>
      </c>
    </row>
    <row r="591" spans="1:23">
      <c r="A591" s="1">
        <v>2416</v>
      </c>
      <c r="D591" s="13">
        <v>40478</v>
      </c>
      <c r="I591" s="1" t="s">
        <v>364</v>
      </c>
      <c r="P591" s="1">
        <v>0</v>
      </c>
      <c r="S591" s="1">
        <v>4884</v>
      </c>
      <c r="W591" s="1">
        <v>-222455.81</v>
      </c>
    </row>
    <row r="592" spans="1:23">
      <c r="A592" s="1">
        <v>2418</v>
      </c>
      <c r="D592" s="13">
        <v>40478</v>
      </c>
      <c r="I592" s="2" t="s">
        <v>620</v>
      </c>
      <c r="P592" s="1">
        <v>0</v>
      </c>
      <c r="S592" s="1">
        <v>2082.38</v>
      </c>
      <c r="W592" s="1">
        <v>-224538.19</v>
      </c>
    </row>
    <row r="593" spans="1:23">
      <c r="A593" s="1">
        <v>2419</v>
      </c>
      <c r="D593" s="13">
        <v>40478</v>
      </c>
      <c r="I593" s="1" t="s">
        <v>251</v>
      </c>
      <c r="P593" s="1">
        <v>0</v>
      </c>
      <c r="S593" s="1">
        <v>3947.05</v>
      </c>
      <c r="W593" s="1">
        <v>-228485.24</v>
      </c>
    </row>
    <row r="594" spans="1:23">
      <c r="A594" s="1">
        <v>2431</v>
      </c>
      <c r="D594" s="13">
        <v>40479</v>
      </c>
      <c r="I594" s="1" t="s">
        <v>564</v>
      </c>
      <c r="P594" s="1">
        <v>0</v>
      </c>
      <c r="S594" s="1">
        <v>9.85</v>
      </c>
      <c r="W594" s="1">
        <v>-228495.09</v>
      </c>
    </row>
    <row r="595" spans="1:23">
      <c r="A595" s="1">
        <v>2433</v>
      </c>
      <c r="D595" s="13">
        <v>40479</v>
      </c>
      <c r="I595" s="1" t="s">
        <v>252</v>
      </c>
      <c r="P595" s="1">
        <v>0</v>
      </c>
      <c r="S595" s="1">
        <v>960</v>
      </c>
      <c r="W595" s="1">
        <v>-229455.09</v>
      </c>
    </row>
    <row r="596" spans="1:23">
      <c r="A596" s="1">
        <v>2434</v>
      </c>
      <c r="D596" s="13">
        <v>40479</v>
      </c>
      <c r="I596" s="2" t="s">
        <v>596</v>
      </c>
      <c r="P596" s="1">
        <v>0</v>
      </c>
      <c r="S596" s="1">
        <v>2668.34</v>
      </c>
      <c r="W596" s="1">
        <v>-232123.43</v>
      </c>
    </row>
    <row r="597" spans="1:23">
      <c r="A597" s="1">
        <v>2435</v>
      </c>
      <c r="D597" s="13">
        <v>40479</v>
      </c>
      <c r="I597" s="1" t="s">
        <v>709</v>
      </c>
      <c r="P597" s="1">
        <v>0</v>
      </c>
      <c r="S597" s="1">
        <v>40.67</v>
      </c>
      <c r="W597" s="1">
        <v>-232164.1</v>
      </c>
    </row>
    <row r="598" spans="1:23">
      <c r="A598" s="1">
        <v>2436</v>
      </c>
      <c r="D598" s="13">
        <v>40479</v>
      </c>
      <c r="I598" s="2" t="s">
        <v>621</v>
      </c>
      <c r="P598" s="1">
        <v>0</v>
      </c>
      <c r="S598" s="1">
        <v>137.16999999999999</v>
      </c>
      <c r="W598" s="1">
        <v>-232301.27</v>
      </c>
    </row>
    <row r="599" spans="1:23">
      <c r="A599" s="1">
        <v>2437</v>
      </c>
      <c r="D599" s="13">
        <v>40479</v>
      </c>
      <c r="I599" s="1" t="s">
        <v>648</v>
      </c>
      <c r="P599" s="1">
        <v>0</v>
      </c>
      <c r="S599" s="1">
        <v>257.18</v>
      </c>
      <c r="W599" s="1">
        <v>-232558.45</v>
      </c>
    </row>
    <row r="600" spans="1:23">
      <c r="A600" s="1">
        <v>2438</v>
      </c>
      <c r="D600" s="13">
        <v>40479</v>
      </c>
      <c r="I600" s="1" t="s">
        <v>552</v>
      </c>
      <c r="P600" s="1">
        <v>0</v>
      </c>
      <c r="S600" s="1">
        <v>51.66</v>
      </c>
      <c r="W600" s="1">
        <v>-232610.11</v>
      </c>
    </row>
    <row r="601" spans="1:23">
      <c r="A601" s="1">
        <v>2439</v>
      </c>
      <c r="D601" s="13">
        <v>40479</v>
      </c>
      <c r="I601" s="2" t="s">
        <v>629</v>
      </c>
      <c r="P601" s="1">
        <v>0</v>
      </c>
      <c r="S601" s="1">
        <v>119.52</v>
      </c>
      <c r="W601" s="1">
        <v>-232729.63</v>
      </c>
    </row>
    <row r="602" spans="1:23">
      <c r="A602" s="1">
        <v>2441</v>
      </c>
      <c r="D602" s="13">
        <v>40479</v>
      </c>
      <c r="I602" s="1" t="s">
        <v>622</v>
      </c>
      <c r="P602" s="1">
        <v>0</v>
      </c>
      <c r="S602" s="1">
        <v>30.47</v>
      </c>
      <c r="W602" s="1">
        <v>-232760.1</v>
      </c>
    </row>
    <row r="603" spans="1:23">
      <c r="A603" s="1">
        <v>2442</v>
      </c>
      <c r="D603" s="13">
        <v>40479</v>
      </c>
      <c r="I603" s="1" t="s">
        <v>253</v>
      </c>
      <c r="P603" s="1">
        <v>0</v>
      </c>
      <c r="S603" s="1">
        <v>592</v>
      </c>
      <c r="W603" s="1">
        <v>-233352.1</v>
      </c>
    </row>
    <row r="604" spans="1:23">
      <c r="A604" s="1">
        <v>2443</v>
      </c>
      <c r="D604" s="13">
        <v>40479</v>
      </c>
      <c r="I604" s="1" t="s">
        <v>322</v>
      </c>
      <c r="P604" s="1">
        <v>0</v>
      </c>
      <c r="S604" s="1">
        <v>180</v>
      </c>
      <c r="W604" s="1">
        <v>-233532.1</v>
      </c>
    </row>
    <row r="605" spans="1:23">
      <c r="A605" s="1">
        <v>2510</v>
      </c>
      <c r="D605" s="13">
        <v>40482</v>
      </c>
      <c r="I605" s="1" t="s">
        <v>254</v>
      </c>
      <c r="P605" s="1">
        <v>0</v>
      </c>
      <c r="S605" s="1">
        <v>35595.879999999997</v>
      </c>
      <c r="W605" s="1">
        <v>-269127.98</v>
      </c>
    </row>
    <row r="606" spans="1:23">
      <c r="A606" s="1">
        <v>2513</v>
      </c>
      <c r="D606" s="13">
        <v>40482</v>
      </c>
      <c r="I606" s="1" t="s">
        <v>255</v>
      </c>
      <c r="P606" s="1">
        <v>0</v>
      </c>
      <c r="S606" s="1">
        <v>925</v>
      </c>
      <c r="W606" s="1">
        <v>-270052.98</v>
      </c>
    </row>
    <row r="607" spans="1:23">
      <c r="A607" s="1">
        <v>2583</v>
      </c>
      <c r="D607" s="13">
        <v>40493</v>
      </c>
      <c r="I607" s="1" t="s">
        <v>525</v>
      </c>
      <c r="P607" s="1">
        <v>0</v>
      </c>
      <c r="S607" s="1">
        <v>189.42</v>
      </c>
      <c r="W607" s="1">
        <v>-270242.40000000002</v>
      </c>
    </row>
    <row r="608" spans="1:23">
      <c r="A608" s="1">
        <v>2619</v>
      </c>
      <c r="D608" s="13">
        <v>40495</v>
      </c>
      <c r="I608" s="1" t="s">
        <v>553</v>
      </c>
      <c r="P608" s="1">
        <v>0</v>
      </c>
      <c r="S608" s="1">
        <v>106.7</v>
      </c>
      <c r="W608" s="1">
        <v>-270349.09999999998</v>
      </c>
    </row>
    <row r="609" spans="1:23">
      <c r="A609" s="1">
        <v>2654</v>
      </c>
      <c r="D609" s="13">
        <v>40499</v>
      </c>
      <c r="I609" s="1" t="s">
        <v>62</v>
      </c>
      <c r="P609" s="1">
        <v>0</v>
      </c>
      <c r="S609" s="1">
        <v>167.2</v>
      </c>
      <c r="W609" s="1">
        <v>-270516.3</v>
      </c>
    </row>
    <row r="610" spans="1:23">
      <c r="A610" s="1">
        <v>2656</v>
      </c>
      <c r="D610" s="13">
        <v>40499</v>
      </c>
      <c r="I610" s="1" t="s">
        <v>716</v>
      </c>
      <c r="P610" s="1">
        <v>0</v>
      </c>
      <c r="S610" s="1">
        <v>9.9</v>
      </c>
      <c r="W610" s="1">
        <v>-270526.2</v>
      </c>
    </row>
    <row r="611" spans="1:23">
      <c r="A611" s="1">
        <v>2662</v>
      </c>
      <c r="D611" s="13">
        <v>40500</v>
      </c>
      <c r="I611" s="1" t="s">
        <v>526</v>
      </c>
      <c r="P611" s="1">
        <v>0</v>
      </c>
      <c r="S611" s="1">
        <v>450</v>
      </c>
      <c r="W611" s="1">
        <v>-270976.2</v>
      </c>
    </row>
    <row r="612" spans="1:23">
      <c r="A612" s="1">
        <v>2731</v>
      </c>
      <c r="D612" s="13">
        <v>40508</v>
      </c>
      <c r="I612" s="1" t="s">
        <v>365</v>
      </c>
      <c r="P612" s="1">
        <v>0</v>
      </c>
      <c r="S612" s="1">
        <v>10560.78</v>
      </c>
      <c r="W612" s="1">
        <v>-281536.98</v>
      </c>
    </row>
    <row r="613" spans="1:23">
      <c r="A613" s="1">
        <v>2734</v>
      </c>
      <c r="D613" s="13">
        <v>40509</v>
      </c>
      <c r="I613" s="1" t="s">
        <v>582</v>
      </c>
      <c r="P613" s="1">
        <v>0</v>
      </c>
      <c r="S613" s="1">
        <v>199.72</v>
      </c>
      <c r="W613" s="1">
        <v>-281736.7</v>
      </c>
    </row>
    <row r="614" spans="1:23">
      <c r="A614" s="1">
        <v>2735</v>
      </c>
      <c r="D614" s="13">
        <v>40509</v>
      </c>
      <c r="I614" s="1" t="s">
        <v>256</v>
      </c>
      <c r="P614" s="1">
        <v>0</v>
      </c>
      <c r="S614" s="1">
        <v>1965.02</v>
      </c>
      <c r="W614" s="1">
        <v>-283701.71999999997</v>
      </c>
    </row>
    <row r="615" spans="1:23">
      <c r="A615" s="1">
        <v>2737</v>
      </c>
      <c r="D615" s="13">
        <v>40509</v>
      </c>
      <c r="I615" s="1" t="s">
        <v>257</v>
      </c>
      <c r="P615" s="1">
        <v>0</v>
      </c>
      <c r="S615" s="1">
        <v>1080</v>
      </c>
      <c r="W615" s="1">
        <v>-284781.71999999997</v>
      </c>
    </row>
    <row r="616" spans="1:23">
      <c r="A616" s="1">
        <v>2738</v>
      </c>
      <c r="D616" s="13">
        <v>40509</v>
      </c>
      <c r="I616" s="1" t="s">
        <v>597</v>
      </c>
      <c r="P616" s="1">
        <v>0</v>
      </c>
      <c r="S616" s="1">
        <v>1497.2</v>
      </c>
      <c r="W616" s="1">
        <v>-286278.92</v>
      </c>
    </row>
    <row r="617" spans="1:23">
      <c r="A617" s="1">
        <v>2739</v>
      </c>
      <c r="D617" s="13">
        <v>40509</v>
      </c>
      <c r="I617" s="1" t="s">
        <v>623</v>
      </c>
      <c r="P617" s="1">
        <v>0</v>
      </c>
      <c r="S617" s="1">
        <v>256.22000000000003</v>
      </c>
      <c r="W617" s="1">
        <v>-286535.14</v>
      </c>
    </row>
    <row r="618" spans="1:23">
      <c r="A618" s="1">
        <v>2740</v>
      </c>
      <c r="D618" s="13">
        <v>40509</v>
      </c>
      <c r="I618" s="1" t="s">
        <v>624</v>
      </c>
      <c r="P618" s="1">
        <v>0</v>
      </c>
      <c r="S618" s="1">
        <v>995.95</v>
      </c>
      <c r="W618" s="1">
        <v>-287531.09000000003</v>
      </c>
    </row>
    <row r="619" spans="1:23">
      <c r="A619" s="1">
        <v>2741</v>
      </c>
      <c r="D619" s="13">
        <v>40509</v>
      </c>
      <c r="I619" s="1" t="s">
        <v>649</v>
      </c>
      <c r="P619" s="1">
        <v>0</v>
      </c>
      <c r="S619" s="1">
        <v>802.18</v>
      </c>
      <c r="W619" s="1">
        <v>-288333.27</v>
      </c>
    </row>
    <row r="620" spans="1:23">
      <c r="A620" s="1">
        <v>2742</v>
      </c>
      <c r="D620" s="13">
        <v>40509</v>
      </c>
      <c r="I620" s="1" t="s">
        <v>688</v>
      </c>
      <c r="P620" s="1">
        <v>0</v>
      </c>
      <c r="S620" s="1">
        <v>34.43</v>
      </c>
      <c r="W620" s="1">
        <v>-288367.7</v>
      </c>
    </row>
    <row r="621" spans="1:23">
      <c r="A621" s="1">
        <v>2743</v>
      </c>
      <c r="D621" s="13">
        <v>40509</v>
      </c>
      <c r="I621" s="1" t="s">
        <v>650</v>
      </c>
      <c r="P621" s="1">
        <v>0</v>
      </c>
      <c r="S621" s="1">
        <v>91.74</v>
      </c>
      <c r="W621" s="1">
        <v>-288459.44</v>
      </c>
    </row>
    <row r="622" spans="1:23">
      <c r="A622" s="1">
        <v>2744</v>
      </c>
      <c r="D622" s="13">
        <v>40509</v>
      </c>
      <c r="I622" s="1" t="s">
        <v>625</v>
      </c>
      <c r="P622" s="1">
        <v>0</v>
      </c>
      <c r="S622" s="1">
        <v>121.22</v>
      </c>
      <c r="W622" s="1">
        <v>-288580.65999999997</v>
      </c>
    </row>
    <row r="623" spans="1:23">
      <c r="A623" s="1">
        <v>2745</v>
      </c>
      <c r="D623" s="13">
        <v>40509</v>
      </c>
      <c r="I623" s="1" t="s">
        <v>710</v>
      </c>
      <c r="P623" s="1">
        <v>0</v>
      </c>
      <c r="S623" s="1">
        <v>205.09</v>
      </c>
      <c r="W623" s="1">
        <v>-288785.75</v>
      </c>
    </row>
    <row r="624" spans="1:23">
      <c r="A624" s="1">
        <v>2746</v>
      </c>
      <c r="D624" s="13">
        <v>40509</v>
      </c>
      <c r="I624" s="1" t="s">
        <v>426</v>
      </c>
      <c r="P624" s="1">
        <v>0</v>
      </c>
      <c r="S624" s="1">
        <v>462.55</v>
      </c>
      <c r="W624" s="1">
        <v>-289248.3</v>
      </c>
    </row>
    <row r="625" spans="1:23">
      <c r="A625" s="1">
        <v>2747</v>
      </c>
      <c r="D625" s="13">
        <v>40509</v>
      </c>
      <c r="I625" s="1" t="s">
        <v>323</v>
      </c>
      <c r="P625" s="1">
        <v>0</v>
      </c>
      <c r="S625" s="1">
        <v>814.84</v>
      </c>
      <c r="W625" s="1">
        <v>-290063.14</v>
      </c>
    </row>
    <row r="626" spans="1:23">
      <c r="A626" s="1">
        <v>2748</v>
      </c>
      <c r="D626" s="13">
        <v>40509</v>
      </c>
      <c r="I626" s="1" t="s">
        <v>288</v>
      </c>
      <c r="P626" s="1">
        <v>0</v>
      </c>
      <c r="S626" s="1">
        <v>161.11000000000001</v>
      </c>
      <c r="W626" s="1">
        <v>-290224.25</v>
      </c>
    </row>
    <row r="627" spans="1:23">
      <c r="A627" s="1">
        <v>2749</v>
      </c>
      <c r="D627" s="13">
        <v>40509</v>
      </c>
      <c r="I627" s="1" t="s">
        <v>592</v>
      </c>
      <c r="P627" s="1">
        <v>0</v>
      </c>
      <c r="S627" s="1">
        <v>382.5</v>
      </c>
      <c r="W627" s="1">
        <v>-290606.75</v>
      </c>
    </row>
    <row r="628" spans="1:23">
      <c r="A628" s="1">
        <v>2834</v>
      </c>
      <c r="D628" s="13">
        <v>40515</v>
      </c>
      <c r="I628" s="1" t="s">
        <v>258</v>
      </c>
      <c r="P628" s="1">
        <v>0</v>
      </c>
      <c r="S628" s="1">
        <v>680</v>
      </c>
      <c r="W628" s="1">
        <v>-291286.75</v>
      </c>
    </row>
    <row r="629" spans="1:23">
      <c r="A629" s="1">
        <v>2835</v>
      </c>
      <c r="D629" s="13">
        <v>40515</v>
      </c>
      <c r="I629" s="1" t="s">
        <v>259</v>
      </c>
      <c r="P629" s="1">
        <v>0</v>
      </c>
      <c r="S629" s="1">
        <v>28020.11</v>
      </c>
      <c r="W629" s="1">
        <v>-319306.86</v>
      </c>
    </row>
    <row r="630" spans="1:23">
      <c r="A630" s="1">
        <v>2849</v>
      </c>
      <c r="D630" s="13">
        <v>40516</v>
      </c>
      <c r="I630" s="1" t="s">
        <v>260</v>
      </c>
      <c r="P630" s="1">
        <v>0</v>
      </c>
      <c r="S630" s="1">
        <v>10537.5</v>
      </c>
      <c r="W630" s="1">
        <v>-329844.36</v>
      </c>
    </row>
    <row r="631" spans="1:23">
      <c r="A631" s="1">
        <v>2888</v>
      </c>
      <c r="D631" s="13">
        <v>40523</v>
      </c>
      <c r="I631" s="1" t="s">
        <v>632</v>
      </c>
      <c r="P631" s="1">
        <v>0</v>
      </c>
      <c r="S631" s="1">
        <v>23.32</v>
      </c>
      <c r="W631" s="1">
        <v>-329867.68</v>
      </c>
    </row>
    <row r="632" spans="1:23">
      <c r="A632" s="1">
        <v>2942</v>
      </c>
      <c r="D632" s="13">
        <v>40530</v>
      </c>
      <c r="I632" s="2" t="s">
        <v>630</v>
      </c>
      <c r="P632" s="1">
        <v>0</v>
      </c>
      <c r="S632" s="1">
        <v>9180</v>
      </c>
      <c r="W632" s="1">
        <v>-339047.67999999999</v>
      </c>
    </row>
    <row r="633" spans="1:23">
      <c r="A633" s="1">
        <v>2978</v>
      </c>
      <c r="D633" s="13">
        <v>40535</v>
      </c>
      <c r="I633" s="1" t="s">
        <v>626</v>
      </c>
      <c r="P633" s="1">
        <v>0</v>
      </c>
      <c r="S633" s="1">
        <v>27.9</v>
      </c>
      <c r="W633" s="1">
        <v>-339075.58</v>
      </c>
    </row>
    <row r="634" spans="1:23">
      <c r="A634" s="1">
        <v>3003</v>
      </c>
      <c r="D634" s="13">
        <v>40541</v>
      </c>
      <c r="I634" s="1" t="s">
        <v>366</v>
      </c>
      <c r="P634" s="1">
        <v>0</v>
      </c>
      <c r="S634" s="1">
        <v>2610.4499999999998</v>
      </c>
      <c r="W634" s="1">
        <v>-341686.03</v>
      </c>
    </row>
    <row r="635" spans="1:23">
      <c r="A635" s="1">
        <v>3004</v>
      </c>
      <c r="D635" s="13">
        <v>40541</v>
      </c>
      <c r="I635" s="1" t="s">
        <v>261</v>
      </c>
      <c r="P635" s="1">
        <v>0</v>
      </c>
      <c r="S635" s="1">
        <v>20495.38</v>
      </c>
      <c r="W635" s="1">
        <v>-362181.41</v>
      </c>
    </row>
    <row r="636" spans="1:23">
      <c r="A636" s="1">
        <v>3016</v>
      </c>
      <c r="D636" s="13">
        <v>40542</v>
      </c>
      <c r="I636" s="1" t="s">
        <v>262</v>
      </c>
      <c r="P636" s="1">
        <v>0</v>
      </c>
      <c r="S636" s="1">
        <v>400</v>
      </c>
      <c r="W636" s="1">
        <v>-362581.41</v>
      </c>
    </row>
    <row r="637" spans="1:23">
      <c r="A637" s="1">
        <v>3017</v>
      </c>
      <c r="D637" s="13">
        <v>40542</v>
      </c>
      <c r="I637" s="1" t="s">
        <v>567</v>
      </c>
      <c r="P637" s="1">
        <v>0</v>
      </c>
      <c r="S637" s="1">
        <v>46.53</v>
      </c>
      <c r="W637" s="1">
        <v>-362627.94</v>
      </c>
    </row>
    <row r="638" spans="1:23">
      <c r="A638" s="1">
        <v>3018</v>
      </c>
      <c r="D638" s="13">
        <v>40542</v>
      </c>
      <c r="I638" s="1" t="s">
        <v>263</v>
      </c>
      <c r="P638" s="1">
        <v>0</v>
      </c>
      <c r="S638" s="1">
        <v>2842.36</v>
      </c>
      <c r="W638" s="1">
        <v>-365470.3</v>
      </c>
    </row>
    <row r="639" spans="1:23">
      <c r="A639" s="1">
        <v>3019</v>
      </c>
      <c r="D639" s="13">
        <v>40542</v>
      </c>
      <c r="I639" s="1" t="s">
        <v>651</v>
      </c>
      <c r="P639" s="1">
        <v>0</v>
      </c>
      <c r="S639" s="1">
        <v>332.53</v>
      </c>
      <c r="W639" s="1">
        <v>-365802.83</v>
      </c>
    </row>
    <row r="640" spans="1:23">
      <c r="A640" s="1">
        <v>3020</v>
      </c>
      <c r="D640" s="13">
        <v>40542</v>
      </c>
      <c r="I640" s="1" t="s">
        <v>63</v>
      </c>
      <c r="P640" s="1">
        <v>0</v>
      </c>
      <c r="S640" s="1">
        <v>409.92</v>
      </c>
      <c r="W640" s="1">
        <v>-366212.75</v>
      </c>
    </row>
    <row r="641" spans="1:24">
      <c r="A641" s="1">
        <v>3021</v>
      </c>
      <c r="D641" s="13">
        <v>40542</v>
      </c>
      <c r="I641" s="1" t="s">
        <v>427</v>
      </c>
      <c r="P641" s="1">
        <v>0</v>
      </c>
      <c r="S641" s="1">
        <v>1285.51</v>
      </c>
      <c r="W641" s="1">
        <v>-367498.26</v>
      </c>
    </row>
    <row r="642" spans="1:24">
      <c r="A642" s="1">
        <v>3022</v>
      </c>
      <c r="D642" s="13">
        <v>40542</v>
      </c>
      <c r="I642" s="1" t="s">
        <v>264</v>
      </c>
      <c r="P642" s="1">
        <v>0</v>
      </c>
      <c r="S642" s="1">
        <v>202.4</v>
      </c>
      <c r="W642" s="1">
        <v>-367700.66</v>
      </c>
    </row>
    <row r="643" spans="1:24">
      <c r="A643" s="1">
        <v>3023</v>
      </c>
      <c r="D643" s="13">
        <v>40542</v>
      </c>
      <c r="I643" s="1" t="s">
        <v>627</v>
      </c>
      <c r="P643" s="1">
        <v>0</v>
      </c>
      <c r="S643" s="1">
        <v>668.44</v>
      </c>
      <c r="W643" s="1">
        <v>-368369.1</v>
      </c>
    </row>
    <row r="644" spans="1:24">
      <c r="A644" s="1">
        <v>3024</v>
      </c>
      <c r="D644" s="13">
        <v>40542</v>
      </c>
      <c r="I644" s="1" t="s">
        <v>595</v>
      </c>
      <c r="P644" s="1">
        <v>0</v>
      </c>
      <c r="S644" s="1">
        <v>87.78</v>
      </c>
      <c r="W644" s="1">
        <v>-368456.88</v>
      </c>
    </row>
    <row r="645" spans="1:24">
      <c r="A645" s="1">
        <v>3025</v>
      </c>
      <c r="D645" s="13">
        <v>40542</v>
      </c>
      <c r="I645" s="1" t="s">
        <v>726</v>
      </c>
      <c r="P645" s="1">
        <v>0</v>
      </c>
      <c r="S645" s="1">
        <v>101.44</v>
      </c>
      <c r="W645" s="1">
        <v>-368558.32</v>
      </c>
    </row>
    <row r="646" spans="1:24">
      <c r="A646" s="1">
        <v>3026</v>
      </c>
      <c r="D646" s="13">
        <v>40542</v>
      </c>
      <c r="I646" s="2" t="s">
        <v>631</v>
      </c>
      <c r="P646" s="1">
        <v>0</v>
      </c>
      <c r="S646" s="1">
        <v>146.85</v>
      </c>
      <c r="W646" s="1">
        <v>-368705.17</v>
      </c>
    </row>
    <row r="647" spans="1:24">
      <c r="A647" s="1">
        <v>3027</v>
      </c>
      <c r="D647" s="13">
        <v>40542</v>
      </c>
      <c r="I647" s="1" t="s">
        <v>628</v>
      </c>
      <c r="P647" s="1">
        <v>0</v>
      </c>
      <c r="S647" s="1">
        <v>134.97</v>
      </c>
      <c r="W647" s="1">
        <v>-368840.14</v>
      </c>
    </row>
    <row r="648" spans="1:24">
      <c r="A648" s="1">
        <v>3028</v>
      </c>
      <c r="D648" s="13">
        <v>40542</v>
      </c>
      <c r="I648" s="1" t="s">
        <v>554</v>
      </c>
      <c r="P648" s="1">
        <v>0</v>
      </c>
      <c r="S648" s="1">
        <v>33</v>
      </c>
      <c r="W648" s="1">
        <v>-368873.14</v>
      </c>
    </row>
    <row r="649" spans="1:24">
      <c r="A649" s="1">
        <v>3029</v>
      </c>
      <c r="D649" s="13">
        <v>40542</v>
      </c>
      <c r="I649" s="1" t="s">
        <v>598</v>
      </c>
      <c r="P649" s="1">
        <v>0</v>
      </c>
      <c r="S649" s="1">
        <v>787.21</v>
      </c>
      <c r="W649" s="1">
        <v>-369660.35</v>
      </c>
    </row>
    <row r="650" spans="1:24">
      <c r="A650" s="1">
        <v>3030</v>
      </c>
      <c r="D650" s="13">
        <v>40542</v>
      </c>
      <c r="I650" s="1" t="s">
        <v>324</v>
      </c>
      <c r="P650" s="1">
        <v>0</v>
      </c>
      <c r="S650" s="1">
        <v>2843.42</v>
      </c>
      <c r="W650" s="1">
        <v>-372503.77</v>
      </c>
    </row>
    <row r="651" spans="1:24">
      <c r="A651" s="1">
        <v>3031</v>
      </c>
      <c r="D651" s="13">
        <v>40542</v>
      </c>
      <c r="I651" s="1" t="s">
        <v>470</v>
      </c>
      <c r="P651" s="1">
        <v>0</v>
      </c>
      <c r="S651" s="1">
        <v>241.67</v>
      </c>
      <c r="W651" s="1">
        <v>-372745.44</v>
      </c>
    </row>
    <row r="652" spans="1:24">
      <c r="A652" s="1">
        <v>3032</v>
      </c>
      <c r="D652" s="13">
        <v>40542</v>
      </c>
      <c r="I652" s="2" t="s">
        <v>633</v>
      </c>
      <c r="P652" s="1">
        <v>0</v>
      </c>
      <c r="S652" s="1">
        <v>75</v>
      </c>
      <c r="W652" s="1">
        <v>-372820.44</v>
      </c>
    </row>
    <row r="653" spans="1:24">
      <c r="A653" s="1">
        <v>3033</v>
      </c>
      <c r="D653" s="13">
        <v>40542</v>
      </c>
      <c r="I653" s="2" t="s">
        <v>635</v>
      </c>
      <c r="P653" s="1">
        <v>0</v>
      </c>
      <c r="S653" s="1">
        <v>137.94</v>
      </c>
      <c r="W653" s="1">
        <v>-372958.38</v>
      </c>
    </row>
    <row r="654" spans="1:24">
      <c r="A654" s="1">
        <v>3034</v>
      </c>
      <c r="D654" s="13">
        <v>40542</v>
      </c>
      <c r="I654" s="1" t="s">
        <v>575</v>
      </c>
      <c r="P654" s="1">
        <v>0</v>
      </c>
      <c r="S654" s="1">
        <v>30.58</v>
      </c>
      <c r="W654" s="1">
        <v>-372988.96</v>
      </c>
    </row>
    <row r="655" spans="1:24">
      <c r="L655" s="1" t="s">
        <v>14</v>
      </c>
      <c r="P655" s="1">
        <v>0</v>
      </c>
      <c r="S655" s="1">
        <v>372988.96</v>
      </c>
    </row>
    <row r="656" spans="1:24">
      <c r="B656" s="1" t="s">
        <v>5</v>
      </c>
      <c r="E656" s="1">
        <v>70000001</v>
      </c>
      <c r="J656" s="1" t="s">
        <v>64</v>
      </c>
      <c r="R656" s="1" t="s">
        <v>7</v>
      </c>
      <c r="X656" s="1">
        <v>0</v>
      </c>
    </row>
    <row r="657" spans="1:24">
      <c r="U657" s="1" t="s">
        <v>8</v>
      </c>
    </row>
    <row r="658" spans="1:24">
      <c r="B658" s="1" t="s">
        <v>9</v>
      </c>
      <c r="E658" s="1" t="s">
        <v>10</v>
      </c>
      <c r="K658" s="1" t="s">
        <v>11</v>
      </c>
      <c r="O658" s="1" t="s">
        <v>12</v>
      </c>
      <c r="Q658" s="1" t="s">
        <v>13</v>
      </c>
    </row>
    <row r="659" spans="1:24">
      <c r="A659" s="1">
        <v>299</v>
      </c>
      <c r="D659" s="13">
        <v>40235</v>
      </c>
      <c r="I659" s="1" t="s">
        <v>642</v>
      </c>
      <c r="P659" s="1">
        <v>0</v>
      </c>
      <c r="S659" s="1">
        <v>149.94</v>
      </c>
      <c r="W659" s="1">
        <v>-149.94</v>
      </c>
    </row>
    <row r="660" spans="1:24">
      <c r="A660" s="1">
        <v>774</v>
      </c>
      <c r="D660" s="13">
        <v>40298</v>
      </c>
      <c r="I660" s="1" t="s">
        <v>643</v>
      </c>
      <c r="P660" s="1">
        <v>0</v>
      </c>
      <c r="S660" s="1">
        <v>200.31</v>
      </c>
      <c r="W660" s="1">
        <v>-350.25</v>
      </c>
    </row>
    <row r="661" spans="1:24">
      <c r="A661" s="1">
        <v>1999</v>
      </c>
      <c r="D661" s="13">
        <v>40430</v>
      </c>
      <c r="I661" s="1" t="s">
        <v>367</v>
      </c>
      <c r="P661" s="1">
        <v>0</v>
      </c>
      <c r="S661" s="1">
        <v>5920</v>
      </c>
      <c r="W661" s="1">
        <v>-6270.25</v>
      </c>
    </row>
    <row r="662" spans="1:24">
      <c r="A662" s="1">
        <v>2000</v>
      </c>
      <c r="D662" s="13">
        <v>40430</v>
      </c>
      <c r="I662" s="1" t="s">
        <v>368</v>
      </c>
      <c r="P662" s="1">
        <v>0</v>
      </c>
      <c r="S662" s="1">
        <v>175</v>
      </c>
      <c r="W662" s="1">
        <v>-6445.25</v>
      </c>
    </row>
    <row r="663" spans="1:24">
      <c r="A663" s="1">
        <v>2123</v>
      </c>
      <c r="D663" s="13">
        <v>40447</v>
      </c>
      <c r="I663" s="1" t="s">
        <v>369</v>
      </c>
      <c r="P663" s="1">
        <v>0</v>
      </c>
      <c r="S663" s="1">
        <v>1840</v>
      </c>
      <c r="W663" s="1">
        <v>-8285.25</v>
      </c>
    </row>
    <row r="664" spans="1:24">
      <c r="A664" s="1">
        <v>2154</v>
      </c>
      <c r="D664" s="13">
        <v>40450</v>
      </c>
      <c r="I664" s="1" t="s">
        <v>61</v>
      </c>
      <c r="P664" s="1">
        <v>0</v>
      </c>
      <c r="S664" s="1">
        <v>256</v>
      </c>
      <c r="W664" s="1">
        <v>-8541.25</v>
      </c>
    </row>
    <row r="665" spans="1:24">
      <c r="A665" s="1">
        <v>2417</v>
      </c>
      <c r="D665" s="13">
        <v>40478</v>
      </c>
      <c r="I665" s="1" t="s">
        <v>370</v>
      </c>
      <c r="P665" s="1">
        <v>0</v>
      </c>
      <c r="S665" s="1">
        <v>4908</v>
      </c>
      <c r="W665" s="1">
        <v>-13449.25</v>
      </c>
    </row>
    <row r="666" spans="1:24">
      <c r="A666" s="1">
        <v>2730</v>
      </c>
      <c r="D666" s="13">
        <v>40508</v>
      </c>
      <c r="I666" s="1" t="s">
        <v>371</v>
      </c>
      <c r="P666" s="1">
        <v>0</v>
      </c>
      <c r="S666" s="1">
        <v>589</v>
      </c>
      <c r="W666" s="1">
        <v>-14038.25</v>
      </c>
    </row>
    <row r="667" spans="1:24">
      <c r="A667" s="1">
        <v>2736</v>
      </c>
      <c r="D667" s="13">
        <v>40509</v>
      </c>
      <c r="I667" s="1" t="s">
        <v>352</v>
      </c>
      <c r="P667" s="1">
        <v>0</v>
      </c>
      <c r="S667" s="1">
        <v>38.4</v>
      </c>
      <c r="W667" s="1">
        <v>-14076.65</v>
      </c>
    </row>
    <row r="668" spans="1:24">
      <c r="A668" s="1">
        <v>3002</v>
      </c>
      <c r="D668" s="13">
        <v>40541</v>
      </c>
      <c r="I668" s="1" t="s">
        <v>372</v>
      </c>
      <c r="P668" s="1">
        <v>0</v>
      </c>
      <c r="S668" s="1">
        <v>72</v>
      </c>
      <c r="W668" s="1">
        <v>-14148.65</v>
      </c>
    </row>
    <row r="669" spans="1:24">
      <c r="L669" s="1" t="s">
        <v>14</v>
      </c>
      <c r="P669" s="1">
        <v>0</v>
      </c>
      <c r="S669" s="1">
        <v>14148.65</v>
      </c>
    </row>
    <row r="670" spans="1:24">
      <c r="B670" s="1" t="s">
        <v>5</v>
      </c>
      <c r="E670" s="1">
        <v>70800000</v>
      </c>
      <c r="J670" s="1" t="s">
        <v>65</v>
      </c>
      <c r="R670" s="1" t="s">
        <v>7</v>
      </c>
      <c r="X670" s="1">
        <v>0</v>
      </c>
    </row>
    <row r="671" spans="1:24">
      <c r="U671" s="1" t="s">
        <v>8</v>
      </c>
    </row>
    <row r="672" spans="1:24">
      <c r="B672" s="1" t="s">
        <v>9</v>
      </c>
      <c r="E672" s="1" t="s">
        <v>10</v>
      </c>
      <c r="K672" s="1" t="s">
        <v>11</v>
      </c>
      <c r="O672" s="1" t="s">
        <v>12</v>
      </c>
      <c r="Q672" s="1" t="s">
        <v>13</v>
      </c>
    </row>
    <row r="673" spans="1:24">
      <c r="A673" s="1">
        <v>224</v>
      </c>
      <c r="D673" s="13">
        <v>40223</v>
      </c>
      <c r="I673" s="1" t="s">
        <v>527</v>
      </c>
      <c r="P673" s="1">
        <v>1040</v>
      </c>
      <c r="S673" s="1">
        <v>0</v>
      </c>
      <c r="W673" s="1">
        <v>1040</v>
      </c>
    </row>
    <row r="674" spans="1:24">
      <c r="A674" s="1">
        <v>225</v>
      </c>
      <c r="D674" s="13">
        <v>40223</v>
      </c>
      <c r="I674" s="1" t="s">
        <v>528</v>
      </c>
      <c r="P674" s="1">
        <v>1152.67</v>
      </c>
      <c r="S674" s="1">
        <v>0</v>
      </c>
      <c r="W674" s="1">
        <v>2192.67</v>
      </c>
    </row>
    <row r="675" spans="1:24">
      <c r="A675" s="1">
        <v>300</v>
      </c>
      <c r="D675" s="13">
        <v>40235</v>
      </c>
      <c r="I675" s="1" t="s">
        <v>337</v>
      </c>
      <c r="P675" s="1">
        <v>85.82</v>
      </c>
      <c r="S675" s="1">
        <v>0</v>
      </c>
      <c r="W675" s="1">
        <v>2278.4899999999998</v>
      </c>
    </row>
    <row r="676" spans="1:24">
      <c r="A676" s="1">
        <v>388</v>
      </c>
      <c r="D676" s="13">
        <v>40243</v>
      </c>
      <c r="I676" s="2" t="s">
        <v>636</v>
      </c>
      <c r="P676" s="1">
        <v>152.68</v>
      </c>
      <c r="S676" s="1">
        <v>0</v>
      </c>
      <c r="W676" s="1">
        <v>2431.17</v>
      </c>
    </row>
    <row r="677" spans="1:24">
      <c r="A677" s="1">
        <v>495</v>
      </c>
      <c r="D677" s="13">
        <v>40263</v>
      </c>
      <c r="I677" s="2" t="s">
        <v>637</v>
      </c>
      <c r="P677" s="1">
        <v>848</v>
      </c>
      <c r="S677" s="1">
        <v>0</v>
      </c>
      <c r="W677" s="1">
        <v>3279.17</v>
      </c>
    </row>
    <row r="678" spans="1:24">
      <c r="A678" s="1">
        <v>496</v>
      </c>
      <c r="D678" s="13">
        <v>40263</v>
      </c>
      <c r="I678" s="1" t="s">
        <v>638</v>
      </c>
      <c r="P678" s="1">
        <v>240</v>
      </c>
      <c r="S678" s="1">
        <v>0</v>
      </c>
      <c r="W678" s="1">
        <v>3519.17</v>
      </c>
    </row>
    <row r="679" spans="1:24">
      <c r="A679" s="1">
        <v>497</v>
      </c>
      <c r="D679" s="13">
        <v>40263</v>
      </c>
      <c r="I679" s="1" t="s">
        <v>639</v>
      </c>
      <c r="P679" s="1">
        <v>937.47</v>
      </c>
      <c r="S679" s="1">
        <v>0</v>
      </c>
      <c r="W679" s="1">
        <v>4456.6400000000003</v>
      </c>
    </row>
    <row r="680" spans="1:24">
      <c r="A680" s="1">
        <v>1211</v>
      </c>
      <c r="D680" s="13">
        <v>40346</v>
      </c>
      <c r="I680" s="1" t="s">
        <v>325</v>
      </c>
      <c r="P680" s="1">
        <v>438.16</v>
      </c>
      <c r="S680" s="1">
        <v>0</v>
      </c>
      <c r="W680" s="1">
        <v>4894.8</v>
      </c>
    </row>
    <row r="681" spans="1:24">
      <c r="L681" s="1" t="s">
        <v>14</v>
      </c>
      <c r="P681" s="1">
        <v>4894.8</v>
      </c>
      <c r="S681" s="1">
        <v>0</v>
      </c>
    </row>
    <row r="682" spans="1:24">
      <c r="B682" s="1" t="s">
        <v>5</v>
      </c>
      <c r="E682" s="1">
        <v>77800000</v>
      </c>
      <c r="J682" s="1" t="s">
        <v>66</v>
      </c>
      <c r="R682" s="1" t="s">
        <v>7</v>
      </c>
      <c r="X682" s="1">
        <v>0</v>
      </c>
    </row>
    <row r="683" spans="1:24">
      <c r="U683" s="1" t="s">
        <v>8</v>
      </c>
    </row>
    <row r="684" spans="1:24">
      <c r="B684" s="1" t="s">
        <v>9</v>
      </c>
      <c r="E684" s="1" t="s">
        <v>10</v>
      </c>
      <c r="K684" s="1" t="s">
        <v>11</v>
      </c>
      <c r="O684" s="1" t="s">
        <v>12</v>
      </c>
      <c r="Q684" s="1" t="s">
        <v>13</v>
      </c>
    </row>
    <row r="685" spans="1:24">
      <c r="A685" s="1">
        <v>651</v>
      </c>
      <c r="D685" s="13">
        <v>40279</v>
      </c>
      <c r="I685" s="1" t="s">
        <v>67</v>
      </c>
      <c r="P685" s="1">
        <v>0</v>
      </c>
      <c r="S685" s="1">
        <v>900.6</v>
      </c>
      <c r="W685" s="1">
        <v>-900.6</v>
      </c>
    </row>
    <row r="686" spans="1:24">
      <c r="A686" s="1">
        <v>1302</v>
      </c>
      <c r="D686" s="13">
        <v>40355</v>
      </c>
      <c r="I686" s="1" t="s">
        <v>326</v>
      </c>
      <c r="P686" s="1">
        <v>0</v>
      </c>
      <c r="S686" s="1">
        <v>176.8</v>
      </c>
      <c r="W686" s="1">
        <v>-1077.4000000000001</v>
      </c>
    </row>
    <row r="687" spans="1:24">
      <c r="A687" s="1">
        <v>1639</v>
      </c>
      <c r="D687" s="13">
        <v>40389</v>
      </c>
      <c r="I687" s="1" t="s">
        <v>68</v>
      </c>
      <c r="P687" s="1">
        <v>0</v>
      </c>
      <c r="S687" s="1">
        <v>179.05</v>
      </c>
      <c r="W687" s="1">
        <v>-1256.45</v>
      </c>
    </row>
    <row r="688" spans="1:24">
      <c r="L688" s="1" t="s">
        <v>14</v>
      </c>
      <c r="P688" s="1">
        <v>0</v>
      </c>
      <c r="S688" s="1">
        <v>1256.45</v>
      </c>
    </row>
    <row r="689" spans="13:19">
      <c r="M689" s="1" t="s">
        <v>69</v>
      </c>
      <c r="P689" s="1">
        <v>444546.11</v>
      </c>
      <c r="S689" s="1">
        <v>390999.65</v>
      </c>
    </row>
  </sheetData>
  <pageMargins left="0" right="0" top="0.98425196850393704" bottom="0.98425196850393704" header="0.5" footer="0.5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X689"/>
  <sheetViews>
    <sheetView topLeftCell="A121" zoomScaleNormal="100" workbookViewId="0">
      <selection activeCell="D1" sqref="D1:D1048576"/>
    </sheetView>
  </sheetViews>
  <sheetFormatPr baseColWidth="10" defaultRowHeight="12.75"/>
  <sheetData>
    <row r="2" spans="1:24">
      <c r="C2" s="1" t="s">
        <v>0</v>
      </c>
      <c r="H2" s="2" t="s">
        <v>894</v>
      </c>
      <c r="T2" s="1" t="s">
        <v>1</v>
      </c>
      <c r="V2" s="1">
        <v>1</v>
      </c>
    </row>
    <row r="3" spans="1:24">
      <c r="N3" s="1" t="s">
        <v>2</v>
      </c>
    </row>
    <row r="4" spans="1:24">
      <c r="C4" s="1" t="s">
        <v>3</v>
      </c>
      <c r="G4" s="1" t="s">
        <v>895</v>
      </c>
    </row>
    <row r="5" spans="1:24">
      <c r="G5" s="1" t="s">
        <v>4</v>
      </c>
    </row>
    <row r="6" spans="1:24">
      <c r="B6" s="1" t="s">
        <v>5</v>
      </c>
      <c r="E6" s="3">
        <v>60100000</v>
      </c>
      <c r="R6" s="1" t="s">
        <v>7</v>
      </c>
      <c r="X6" s="1">
        <v>0</v>
      </c>
    </row>
    <row r="7" spans="1:24">
      <c r="U7" s="1" t="s">
        <v>8</v>
      </c>
    </row>
    <row r="8" spans="1:24">
      <c r="B8" s="1" t="s">
        <v>9</v>
      </c>
      <c r="E8" s="1" t="s">
        <v>10</v>
      </c>
      <c r="K8" s="1" t="s">
        <v>11</v>
      </c>
      <c r="O8" s="1" t="s">
        <v>12</v>
      </c>
      <c r="Q8" s="1" t="s">
        <v>13</v>
      </c>
    </row>
    <row r="9" spans="1:24">
      <c r="A9" s="1">
        <v>2335</v>
      </c>
      <c r="D9" s="13">
        <v>40466</v>
      </c>
      <c r="E9" s="10">
        <v>60100000</v>
      </c>
      <c r="F9" s="10" t="s">
        <v>6</v>
      </c>
      <c r="G9" s="9"/>
      <c r="I9" s="1" t="s">
        <v>896</v>
      </c>
      <c r="P9" s="1">
        <v>7425</v>
      </c>
      <c r="S9" s="1">
        <v>0</v>
      </c>
      <c r="W9" s="1">
        <v>7425</v>
      </c>
    </row>
    <row r="10" spans="1:24">
      <c r="A10" s="1">
        <v>2511</v>
      </c>
      <c r="D10" s="13">
        <v>40482</v>
      </c>
      <c r="E10" s="10">
        <v>60100001</v>
      </c>
      <c r="F10" s="10" t="s">
        <v>6</v>
      </c>
      <c r="I10" s="1" t="s">
        <v>897</v>
      </c>
      <c r="P10" s="1">
        <v>6818.5</v>
      </c>
      <c r="S10" s="1">
        <v>0</v>
      </c>
      <c r="W10" s="1">
        <v>14243.5</v>
      </c>
    </row>
    <row r="11" spans="1:24">
      <c r="A11" s="1">
        <v>2640</v>
      </c>
      <c r="D11" s="13">
        <v>40497</v>
      </c>
      <c r="E11" s="10">
        <v>60100002</v>
      </c>
      <c r="F11" s="10" t="s">
        <v>6</v>
      </c>
      <c r="I11" s="1" t="s">
        <v>232</v>
      </c>
      <c r="P11" s="1">
        <v>8317.5</v>
      </c>
      <c r="S11" s="1">
        <v>0</v>
      </c>
      <c r="W11" s="1">
        <v>22561</v>
      </c>
    </row>
    <row r="12" spans="1:24">
      <c r="A12" s="1">
        <v>2760</v>
      </c>
      <c r="D12" s="13">
        <v>40512</v>
      </c>
      <c r="E12" s="10">
        <v>60100003</v>
      </c>
      <c r="F12" s="10" t="s">
        <v>6</v>
      </c>
      <c r="I12" s="1" t="s">
        <v>233</v>
      </c>
      <c r="P12" s="1">
        <v>10812</v>
      </c>
      <c r="S12" s="1">
        <v>0</v>
      </c>
      <c r="W12" s="1">
        <v>33373</v>
      </c>
    </row>
    <row r="13" spans="1:24">
      <c r="A13" s="1">
        <v>2906</v>
      </c>
      <c r="D13" s="13">
        <v>40527</v>
      </c>
      <c r="E13" s="10">
        <v>60100004</v>
      </c>
      <c r="F13" s="10" t="s">
        <v>6</v>
      </c>
      <c r="I13" s="1" t="s">
        <v>234</v>
      </c>
      <c r="P13" s="1">
        <v>7092</v>
      </c>
      <c r="S13" s="1">
        <v>0</v>
      </c>
      <c r="W13" s="1">
        <v>40465</v>
      </c>
    </row>
    <row r="14" spans="1:24">
      <c r="A14" s="1">
        <v>3084</v>
      </c>
      <c r="D14" s="13">
        <v>40543</v>
      </c>
      <c r="E14" s="10">
        <v>60100005</v>
      </c>
      <c r="F14" s="10" t="s">
        <v>6</v>
      </c>
      <c r="I14" s="1" t="s">
        <v>235</v>
      </c>
      <c r="P14" s="1">
        <v>3456</v>
      </c>
      <c r="S14" s="1">
        <v>0</v>
      </c>
      <c r="W14" s="1">
        <v>43921</v>
      </c>
    </row>
    <row r="15" spans="1:24">
      <c r="L15" s="1" t="s">
        <v>14</v>
      </c>
      <c r="P15" s="1">
        <v>43921</v>
      </c>
      <c r="S15" s="1">
        <v>0</v>
      </c>
    </row>
    <row r="16" spans="1:24">
      <c r="B16" s="1" t="s">
        <v>5</v>
      </c>
      <c r="E16" s="3">
        <v>60200000</v>
      </c>
      <c r="J16" s="1" t="s">
        <v>15</v>
      </c>
      <c r="R16" s="1" t="s">
        <v>7</v>
      </c>
      <c r="X16" s="1">
        <v>0</v>
      </c>
    </row>
    <row r="17" spans="1:23">
      <c r="U17" s="1" t="s">
        <v>8</v>
      </c>
    </row>
    <row r="18" spans="1:23">
      <c r="B18" s="1" t="s">
        <v>9</v>
      </c>
      <c r="E18" s="1" t="s">
        <v>10</v>
      </c>
      <c r="K18" s="1" t="s">
        <v>11</v>
      </c>
      <c r="O18" s="1" t="s">
        <v>12</v>
      </c>
      <c r="Q18" s="1" t="s">
        <v>13</v>
      </c>
    </row>
    <row r="19" spans="1:23">
      <c r="A19" s="1">
        <v>155</v>
      </c>
      <c r="D19" s="13">
        <v>40209</v>
      </c>
      <c r="E19" s="10">
        <v>60200000</v>
      </c>
      <c r="F19" s="10" t="s">
        <v>15</v>
      </c>
      <c r="I19" s="1" t="s">
        <v>265</v>
      </c>
      <c r="P19" s="1">
        <v>3429.07</v>
      </c>
      <c r="S19" s="1">
        <v>0</v>
      </c>
      <c r="W19" s="1">
        <v>3429.07</v>
      </c>
    </row>
    <row r="20" spans="1:23">
      <c r="A20" s="1">
        <v>473</v>
      </c>
      <c r="D20" s="13">
        <v>40261</v>
      </c>
      <c r="E20" s="10">
        <v>60200001</v>
      </c>
      <c r="F20" s="10" t="s">
        <v>15</v>
      </c>
      <c r="I20" s="1" t="s">
        <v>16</v>
      </c>
      <c r="P20" s="1">
        <v>27.32</v>
      </c>
      <c r="S20" s="1">
        <v>0</v>
      </c>
      <c r="W20" s="1">
        <v>3456.39</v>
      </c>
    </row>
    <row r="21" spans="1:23">
      <c r="A21" s="1">
        <v>486</v>
      </c>
      <c r="D21" s="13">
        <v>40262</v>
      </c>
      <c r="E21" s="10">
        <v>60200002</v>
      </c>
      <c r="F21" s="10" t="s">
        <v>15</v>
      </c>
      <c r="I21" s="2" t="s">
        <v>289</v>
      </c>
      <c r="P21" s="1">
        <v>279.83</v>
      </c>
      <c r="S21" s="1">
        <v>0</v>
      </c>
      <c r="W21" s="1">
        <v>3736.22</v>
      </c>
    </row>
    <row r="22" spans="1:23">
      <c r="A22" s="1">
        <v>1408</v>
      </c>
      <c r="D22" s="13">
        <v>40361</v>
      </c>
      <c r="E22" s="10">
        <v>60200003</v>
      </c>
      <c r="F22" s="10" t="s">
        <v>15</v>
      </c>
      <c r="I22" s="1" t="s">
        <v>290</v>
      </c>
      <c r="P22" s="1">
        <v>101.3</v>
      </c>
      <c r="S22" s="1">
        <v>0</v>
      </c>
      <c r="W22" s="1">
        <v>3837.52</v>
      </c>
    </row>
    <row r="23" spans="1:23">
      <c r="A23" s="1">
        <v>1540</v>
      </c>
      <c r="D23" s="13">
        <v>40377</v>
      </c>
      <c r="E23" s="10">
        <v>60200004</v>
      </c>
      <c r="F23" s="10" t="s">
        <v>15</v>
      </c>
      <c r="I23" s="1" t="s">
        <v>599</v>
      </c>
      <c r="P23" s="1">
        <v>1343.91</v>
      </c>
      <c r="S23" s="1">
        <v>0</v>
      </c>
      <c r="W23" s="1">
        <v>5181.43</v>
      </c>
    </row>
    <row r="24" spans="1:23">
      <c r="A24" s="1">
        <v>1716</v>
      </c>
      <c r="D24" s="13">
        <v>40391</v>
      </c>
      <c r="E24" s="10">
        <v>60200005</v>
      </c>
      <c r="F24" s="10" t="s">
        <v>15</v>
      </c>
      <c r="I24" s="1" t="s">
        <v>291</v>
      </c>
      <c r="P24" s="1">
        <v>304.32</v>
      </c>
      <c r="S24" s="1">
        <v>0</v>
      </c>
      <c r="W24" s="1">
        <v>5485.75</v>
      </c>
    </row>
    <row r="25" spans="1:23">
      <c r="A25" s="1">
        <v>1750</v>
      </c>
      <c r="D25" s="13">
        <v>40401</v>
      </c>
      <c r="E25" s="10">
        <v>60200006</v>
      </c>
      <c r="F25" s="10" t="s">
        <v>15</v>
      </c>
      <c r="I25" s="1" t="s">
        <v>292</v>
      </c>
      <c r="P25" s="1">
        <v>357.73</v>
      </c>
      <c r="S25" s="1">
        <v>0</v>
      </c>
      <c r="W25" s="1">
        <v>5843.48</v>
      </c>
    </row>
    <row r="26" spans="1:23">
      <c r="A26" s="1">
        <v>2014</v>
      </c>
      <c r="D26" s="13">
        <v>40432</v>
      </c>
      <c r="E26" s="10">
        <v>60200007</v>
      </c>
      <c r="F26" s="10" t="s">
        <v>15</v>
      </c>
      <c r="I26" s="1" t="s">
        <v>293</v>
      </c>
      <c r="P26" s="1">
        <v>15.2</v>
      </c>
      <c r="S26" s="1">
        <v>0</v>
      </c>
      <c r="W26" s="1">
        <v>5858.68</v>
      </c>
    </row>
    <row r="27" spans="1:23">
      <c r="A27" s="1">
        <v>2015</v>
      </c>
      <c r="D27" s="13">
        <v>40432</v>
      </c>
      <c r="E27" s="10">
        <v>60200008</v>
      </c>
      <c r="F27" s="10" t="s">
        <v>15</v>
      </c>
      <c r="I27" s="1" t="s">
        <v>294</v>
      </c>
      <c r="P27" s="1">
        <v>109</v>
      </c>
      <c r="S27" s="1">
        <v>0</v>
      </c>
      <c r="W27" s="1">
        <v>5967.68</v>
      </c>
    </row>
    <row r="28" spans="1:23">
      <c r="A28" s="1">
        <v>2033</v>
      </c>
      <c r="D28" s="13">
        <v>40433</v>
      </c>
      <c r="E28" s="10">
        <v>60200009</v>
      </c>
      <c r="F28" s="10" t="s">
        <v>15</v>
      </c>
      <c r="I28" s="1" t="s">
        <v>295</v>
      </c>
      <c r="P28" s="1">
        <v>235.2</v>
      </c>
      <c r="S28" s="1">
        <v>0</v>
      </c>
      <c r="W28" s="1">
        <v>6202.88</v>
      </c>
    </row>
    <row r="29" spans="1:23">
      <c r="A29" s="1">
        <v>2066</v>
      </c>
      <c r="D29" s="13">
        <v>40438</v>
      </c>
      <c r="E29" s="10">
        <v>60200010</v>
      </c>
      <c r="F29" s="10" t="s">
        <v>15</v>
      </c>
      <c r="I29" s="1" t="s">
        <v>600</v>
      </c>
      <c r="P29" s="1">
        <v>50.8</v>
      </c>
      <c r="S29" s="1">
        <v>0</v>
      </c>
      <c r="W29" s="1">
        <v>6253.68</v>
      </c>
    </row>
    <row r="30" spans="1:23">
      <c r="A30" s="1">
        <v>2105</v>
      </c>
      <c r="D30" s="13">
        <v>40443</v>
      </c>
      <c r="E30" s="10">
        <v>60200011</v>
      </c>
      <c r="F30" s="10" t="s">
        <v>15</v>
      </c>
      <c r="I30" s="1" t="s">
        <v>296</v>
      </c>
      <c r="P30" s="1">
        <v>230.42</v>
      </c>
      <c r="S30" s="1">
        <v>0</v>
      </c>
      <c r="W30" s="1">
        <v>6484.1</v>
      </c>
    </row>
    <row r="31" spans="1:23">
      <c r="A31" s="1">
        <v>2200</v>
      </c>
      <c r="D31" s="13">
        <v>40451</v>
      </c>
      <c r="E31" s="10">
        <v>60200012</v>
      </c>
      <c r="F31" s="10" t="s">
        <v>15</v>
      </c>
      <c r="I31" s="1" t="s">
        <v>297</v>
      </c>
      <c r="P31" s="1">
        <v>937</v>
      </c>
      <c r="S31" s="1">
        <v>0</v>
      </c>
      <c r="W31" s="1">
        <v>7421.1</v>
      </c>
    </row>
    <row r="32" spans="1:23">
      <c r="A32" s="1">
        <v>2229</v>
      </c>
      <c r="D32" s="13">
        <v>40452</v>
      </c>
      <c r="E32" s="10">
        <v>60200013</v>
      </c>
      <c r="F32" s="10" t="s">
        <v>15</v>
      </c>
      <c r="I32" s="1" t="s">
        <v>298</v>
      </c>
      <c r="P32" s="1">
        <v>687.56</v>
      </c>
      <c r="S32" s="1">
        <v>0</v>
      </c>
      <c r="W32" s="1">
        <v>8108.66</v>
      </c>
    </row>
    <row r="33" spans="1:24">
      <c r="A33" s="1">
        <v>2379</v>
      </c>
      <c r="D33" s="13">
        <v>40472</v>
      </c>
      <c r="E33" s="10">
        <v>60200014</v>
      </c>
      <c r="F33" s="10" t="s">
        <v>15</v>
      </c>
      <c r="I33" s="1" t="s">
        <v>601</v>
      </c>
      <c r="P33" s="1">
        <v>132.88999999999999</v>
      </c>
      <c r="S33" s="1">
        <v>0</v>
      </c>
      <c r="W33" s="1">
        <v>8241.5499999999993</v>
      </c>
    </row>
    <row r="34" spans="1:24">
      <c r="A34" s="1">
        <v>2399</v>
      </c>
      <c r="D34" s="13">
        <v>40474</v>
      </c>
      <c r="E34" s="10">
        <v>60200015</v>
      </c>
      <c r="F34" s="10" t="s">
        <v>15</v>
      </c>
      <c r="I34" s="1" t="s">
        <v>471</v>
      </c>
      <c r="P34" s="1">
        <v>142.80000000000001</v>
      </c>
      <c r="S34" s="1">
        <v>0</v>
      </c>
      <c r="W34" s="1">
        <v>8384.35</v>
      </c>
    </row>
    <row r="35" spans="1:24">
      <c r="A35" s="1">
        <v>2403</v>
      </c>
      <c r="D35" s="13">
        <v>40474</v>
      </c>
      <c r="E35" s="10">
        <v>60200016</v>
      </c>
      <c r="F35" s="10" t="s">
        <v>15</v>
      </c>
      <c r="I35" s="1" t="s">
        <v>299</v>
      </c>
      <c r="P35" s="1">
        <v>89.4</v>
      </c>
      <c r="S35" s="1">
        <v>0</v>
      </c>
      <c r="W35" s="1">
        <v>8473.75</v>
      </c>
    </row>
    <row r="36" spans="1:24">
      <c r="A36" s="1">
        <v>2927</v>
      </c>
      <c r="D36" s="13">
        <v>40529</v>
      </c>
      <c r="E36" s="10">
        <v>60200017</v>
      </c>
      <c r="F36" s="10" t="s">
        <v>15</v>
      </c>
      <c r="I36" s="1" t="s">
        <v>602</v>
      </c>
      <c r="P36" s="1">
        <v>386.96</v>
      </c>
      <c r="S36" s="1">
        <v>0</v>
      </c>
      <c r="W36" s="1">
        <v>8860.7099999999991</v>
      </c>
    </row>
    <row r="37" spans="1:24">
      <c r="L37" s="1" t="s">
        <v>14</v>
      </c>
      <c r="P37" s="1">
        <v>8860.7099999999991</v>
      </c>
      <c r="S37" s="1">
        <v>0</v>
      </c>
    </row>
    <row r="38" spans="1:24">
      <c r="B38" s="1" t="s">
        <v>5</v>
      </c>
      <c r="E38" s="3">
        <v>60600000</v>
      </c>
      <c r="J38" s="1" t="s">
        <v>17</v>
      </c>
      <c r="R38" s="1" t="s">
        <v>7</v>
      </c>
      <c r="X38" s="1">
        <v>0</v>
      </c>
    </row>
    <row r="39" spans="1:24">
      <c r="U39" s="1" t="s">
        <v>8</v>
      </c>
    </row>
    <row r="40" spans="1:24">
      <c r="B40" s="1" t="s">
        <v>9</v>
      </c>
      <c r="E40" s="1" t="s">
        <v>10</v>
      </c>
      <c r="K40" s="1" t="s">
        <v>11</v>
      </c>
      <c r="O40" s="1" t="s">
        <v>12</v>
      </c>
      <c r="Q40" s="1" t="s">
        <v>13</v>
      </c>
    </row>
    <row r="41" spans="1:24">
      <c r="A41" s="1">
        <v>156</v>
      </c>
      <c r="D41" s="13">
        <v>40209</v>
      </c>
      <c r="E41" s="10">
        <v>60600000</v>
      </c>
      <c r="F41" s="10" t="s">
        <v>17</v>
      </c>
      <c r="I41" s="1" t="s">
        <v>266</v>
      </c>
      <c r="P41" s="1">
        <v>0</v>
      </c>
      <c r="S41" s="1">
        <v>171.46</v>
      </c>
      <c r="W41" s="1">
        <v>-171.46</v>
      </c>
    </row>
    <row r="42" spans="1:24">
      <c r="A42" s="1">
        <v>175</v>
      </c>
      <c r="D42" s="13">
        <v>40210</v>
      </c>
      <c r="E42" s="10">
        <v>60600001</v>
      </c>
      <c r="F42" s="10" t="s">
        <v>17</v>
      </c>
      <c r="I42" s="1" t="s">
        <v>267</v>
      </c>
      <c r="P42" s="1">
        <v>0</v>
      </c>
      <c r="S42" s="1">
        <v>6.29</v>
      </c>
      <c r="W42" s="1">
        <v>-177.75</v>
      </c>
    </row>
    <row r="43" spans="1:24">
      <c r="A43" s="1">
        <v>1294</v>
      </c>
      <c r="D43" s="13">
        <v>40355</v>
      </c>
      <c r="E43" s="10">
        <v>60600002</v>
      </c>
      <c r="F43" s="10" t="s">
        <v>17</v>
      </c>
      <c r="I43" s="1" t="s">
        <v>308</v>
      </c>
      <c r="P43" s="1">
        <v>0</v>
      </c>
      <c r="S43" s="1">
        <v>594.02</v>
      </c>
      <c r="W43" s="1">
        <v>-771.77</v>
      </c>
    </row>
    <row r="44" spans="1:24">
      <c r="A44" s="1">
        <v>1923</v>
      </c>
      <c r="D44" s="13">
        <v>40421</v>
      </c>
      <c r="E44" s="10">
        <v>60600003</v>
      </c>
      <c r="F44" s="10" t="s">
        <v>17</v>
      </c>
      <c r="I44" s="1" t="s">
        <v>268</v>
      </c>
      <c r="P44" s="1">
        <v>0</v>
      </c>
      <c r="S44" s="1">
        <v>16.84</v>
      </c>
      <c r="W44" s="1">
        <v>-788.61</v>
      </c>
    </row>
    <row r="45" spans="1:24">
      <c r="A45" s="1">
        <v>2176</v>
      </c>
      <c r="D45" s="13">
        <v>40451</v>
      </c>
      <c r="E45" s="10">
        <v>60600004</v>
      </c>
      <c r="F45" s="10" t="s">
        <v>17</v>
      </c>
      <c r="I45" s="1" t="s">
        <v>269</v>
      </c>
      <c r="P45" s="1">
        <v>0</v>
      </c>
      <c r="S45" s="1">
        <v>1452.77</v>
      </c>
      <c r="W45" s="1">
        <v>-2241.38</v>
      </c>
    </row>
    <row r="46" spans="1:24">
      <c r="L46" s="1" t="s">
        <v>14</v>
      </c>
      <c r="P46" s="1">
        <v>0</v>
      </c>
      <c r="S46" s="1">
        <v>2241.38</v>
      </c>
    </row>
    <row r="47" spans="1:24">
      <c r="B47" s="1" t="s">
        <v>5</v>
      </c>
      <c r="E47" s="1">
        <v>60700000</v>
      </c>
      <c r="J47" s="1" t="s">
        <v>18</v>
      </c>
      <c r="R47" s="1" t="s">
        <v>7</v>
      </c>
      <c r="X47" s="1">
        <v>0</v>
      </c>
    </row>
    <row r="48" spans="1:24">
      <c r="U48" s="1" t="s">
        <v>8</v>
      </c>
    </row>
    <row r="49" spans="1:23">
      <c r="B49" s="1" t="s">
        <v>9</v>
      </c>
      <c r="E49" s="1" t="s">
        <v>10</v>
      </c>
      <c r="K49" s="1" t="s">
        <v>11</v>
      </c>
      <c r="O49" s="1" t="s">
        <v>12</v>
      </c>
      <c r="Q49" s="1" t="s">
        <v>13</v>
      </c>
    </row>
    <row r="50" spans="1:23">
      <c r="A50" s="1">
        <v>5</v>
      </c>
      <c r="D50" s="13">
        <v>40180</v>
      </c>
      <c r="E50" s="1">
        <v>60700000</v>
      </c>
      <c r="F50" s="1" t="s">
        <v>18</v>
      </c>
      <c r="I50" s="1" t="s">
        <v>640</v>
      </c>
      <c r="P50" s="1">
        <v>3339</v>
      </c>
      <c r="S50" s="1">
        <v>0</v>
      </c>
      <c r="W50" s="1">
        <v>3339</v>
      </c>
    </row>
    <row r="51" spans="1:23">
      <c r="A51" s="1">
        <v>74</v>
      </c>
      <c r="D51" s="13">
        <v>40194</v>
      </c>
      <c r="E51" s="1">
        <v>60700001</v>
      </c>
      <c r="F51" s="1" t="s">
        <v>18</v>
      </c>
      <c r="I51" s="1" t="s">
        <v>327</v>
      </c>
      <c r="P51" s="1">
        <v>680.75</v>
      </c>
      <c r="S51" s="1">
        <v>0</v>
      </c>
      <c r="W51" s="1">
        <v>4019.75</v>
      </c>
    </row>
    <row r="52" spans="1:23">
      <c r="A52" s="1">
        <v>168</v>
      </c>
      <c r="D52" s="13">
        <v>40209</v>
      </c>
      <c r="E52" s="1">
        <v>60700002</v>
      </c>
      <c r="F52" s="1" t="s">
        <v>18</v>
      </c>
      <c r="I52" s="1" t="s">
        <v>898</v>
      </c>
      <c r="P52" s="1">
        <v>954</v>
      </c>
      <c r="S52" s="1">
        <v>0</v>
      </c>
      <c r="W52" s="1">
        <v>4973.75</v>
      </c>
    </row>
    <row r="53" spans="1:23">
      <c r="A53" s="1">
        <v>230</v>
      </c>
      <c r="D53" s="13">
        <v>40223</v>
      </c>
      <c r="E53" s="1">
        <v>60700003</v>
      </c>
      <c r="F53" s="1" t="s">
        <v>18</v>
      </c>
      <c r="I53" s="1" t="s">
        <v>328</v>
      </c>
      <c r="P53" s="1">
        <v>253.5</v>
      </c>
      <c r="S53" s="1">
        <v>0</v>
      </c>
      <c r="W53" s="1">
        <v>5227.25</v>
      </c>
    </row>
    <row r="54" spans="1:23">
      <c r="A54" s="1">
        <v>359</v>
      </c>
      <c r="D54" s="13">
        <v>40237</v>
      </c>
      <c r="E54" s="1">
        <v>60700004</v>
      </c>
      <c r="F54" s="1" t="s">
        <v>18</v>
      </c>
      <c r="I54" s="1" t="s">
        <v>899</v>
      </c>
      <c r="P54" s="1">
        <v>244.14</v>
      </c>
      <c r="S54" s="1">
        <v>0</v>
      </c>
      <c r="W54" s="1">
        <v>5471.39</v>
      </c>
    </row>
    <row r="55" spans="1:23">
      <c r="A55" s="1">
        <v>534</v>
      </c>
      <c r="D55" s="13">
        <v>40265</v>
      </c>
      <c r="E55" s="1">
        <v>60700005</v>
      </c>
      <c r="F55" s="1" t="s">
        <v>18</v>
      </c>
      <c r="I55" s="1" t="s">
        <v>900</v>
      </c>
      <c r="P55" s="1">
        <v>1590</v>
      </c>
      <c r="S55" s="1">
        <v>0</v>
      </c>
      <c r="W55" s="1">
        <v>7061.39</v>
      </c>
    </row>
    <row r="56" spans="1:23">
      <c r="A56" s="1">
        <v>833</v>
      </c>
      <c r="D56" s="13">
        <v>40298</v>
      </c>
      <c r="E56" s="1">
        <v>60700006</v>
      </c>
      <c r="F56" s="1" t="s">
        <v>18</v>
      </c>
      <c r="I56" s="1" t="s">
        <v>901</v>
      </c>
      <c r="P56" s="1">
        <v>407.86</v>
      </c>
      <c r="S56" s="1">
        <v>0</v>
      </c>
      <c r="W56" s="1">
        <v>7469.25</v>
      </c>
    </row>
    <row r="57" spans="1:23">
      <c r="A57" s="1">
        <v>1043</v>
      </c>
      <c r="D57" s="13">
        <v>40327</v>
      </c>
      <c r="E57" s="1">
        <v>60700007</v>
      </c>
      <c r="F57" s="1" t="s">
        <v>18</v>
      </c>
      <c r="I57" s="1" t="s">
        <v>902</v>
      </c>
      <c r="P57" s="1">
        <v>790.56</v>
      </c>
      <c r="S57" s="1">
        <v>0</v>
      </c>
      <c r="W57" s="1">
        <v>8259.81</v>
      </c>
    </row>
    <row r="58" spans="1:23">
      <c r="A58" s="1">
        <v>1298</v>
      </c>
      <c r="D58" s="13">
        <v>40355</v>
      </c>
      <c r="E58" s="1">
        <v>60700008</v>
      </c>
      <c r="F58" s="1" t="s">
        <v>18</v>
      </c>
      <c r="I58" s="1" t="s">
        <v>338</v>
      </c>
      <c r="P58" s="1">
        <v>3502.62</v>
      </c>
      <c r="S58" s="1">
        <v>0</v>
      </c>
      <c r="W58" s="1">
        <v>11762.43</v>
      </c>
    </row>
    <row r="59" spans="1:23">
      <c r="A59" s="1">
        <v>1322</v>
      </c>
      <c r="D59" s="13">
        <v>40356</v>
      </c>
      <c r="E59" s="1">
        <v>60700009</v>
      </c>
      <c r="F59" s="1" t="s">
        <v>18</v>
      </c>
      <c r="I59" s="1" t="s">
        <v>903</v>
      </c>
      <c r="P59" s="1">
        <v>2399.2199999999998</v>
      </c>
      <c r="S59" s="1">
        <v>0</v>
      </c>
      <c r="W59" s="1">
        <v>14161.65</v>
      </c>
    </row>
    <row r="60" spans="1:23">
      <c r="A60" s="1">
        <v>1559</v>
      </c>
      <c r="D60" s="13">
        <v>40381</v>
      </c>
      <c r="E60" s="1">
        <v>60700010</v>
      </c>
      <c r="F60" s="1" t="s">
        <v>18</v>
      </c>
      <c r="I60" s="1" t="s">
        <v>342</v>
      </c>
      <c r="P60" s="1">
        <v>650</v>
      </c>
      <c r="S60" s="1">
        <v>0</v>
      </c>
      <c r="W60" s="1">
        <v>14811.65</v>
      </c>
    </row>
    <row r="61" spans="1:23">
      <c r="A61" s="1">
        <v>1706</v>
      </c>
      <c r="D61" s="13">
        <v>40390</v>
      </c>
      <c r="E61" s="1">
        <v>60700011</v>
      </c>
      <c r="F61" s="1" t="s">
        <v>18</v>
      </c>
      <c r="I61" s="1" t="s">
        <v>904</v>
      </c>
      <c r="P61" s="1">
        <v>1548.24</v>
      </c>
      <c r="S61" s="1">
        <v>0</v>
      </c>
      <c r="W61" s="1">
        <v>16359.89</v>
      </c>
    </row>
    <row r="62" spans="1:23">
      <c r="A62" s="1">
        <v>1712</v>
      </c>
      <c r="D62" s="13">
        <v>40390</v>
      </c>
      <c r="E62" s="1">
        <v>60700012</v>
      </c>
      <c r="F62" s="1" t="s">
        <v>18</v>
      </c>
      <c r="I62" s="1" t="s">
        <v>905</v>
      </c>
      <c r="P62" s="1">
        <v>480</v>
      </c>
      <c r="S62" s="1">
        <v>0</v>
      </c>
      <c r="W62" s="1">
        <v>16839.89</v>
      </c>
    </row>
    <row r="63" spans="1:23">
      <c r="A63" s="1">
        <v>1748</v>
      </c>
      <c r="D63" s="13">
        <v>40398</v>
      </c>
      <c r="E63" s="1">
        <v>60700013</v>
      </c>
      <c r="F63" s="1" t="s">
        <v>18</v>
      </c>
      <c r="I63" s="1" t="s">
        <v>339</v>
      </c>
      <c r="P63" s="1">
        <v>3026</v>
      </c>
      <c r="S63" s="1">
        <v>0</v>
      </c>
      <c r="W63" s="1">
        <v>19865.89</v>
      </c>
    </row>
    <row r="64" spans="1:23">
      <c r="A64" s="1">
        <v>2168</v>
      </c>
      <c r="D64" s="13">
        <v>40451</v>
      </c>
      <c r="E64" s="1">
        <v>60700014</v>
      </c>
      <c r="F64" s="1" t="s">
        <v>18</v>
      </c>
      <c r="I64" s="1" t="s">
        <v>343</v>
      </c>
      <c r="P64" s="1">
        <v>21318</v>
      </c>
      <c r="S64" s="1">
        <v>0</v>
      </c>
      <c r="W64" s="1">
        <v>41183.89</v>
      </c>
    </row>
    <row r="65" spans="1:24">
      <c r="A65" s="1">
        <v>2206</v>
      </c>
      <c r="D65" s="13">
        <v>40451</v>
      </c>
      <c r="E65" s="1">
        <v>60700015</v>
      </c>
      <c r="F65" s="1" t="s">
        <v>18</v>
      </c>
      <c r="I65" s="1" t="s">
        <v>906</v>
      </c>
      <c r="P65" s="1">
        <v>55.86</v>
      </c>
      <c r="S65" s="1">
        <v>0</v>
      </c>
      <c r="W65" s="1">
        <v>41239.75</v>
      </c>
    </row>
    <row r="66" spans="1:24">
      <c r="A66" s="1">
        <v>2472</v>
      </c>
      <c r="D66" s="13">
        <v>40479</v>
      </c>
      <c r="E66" s="1">
        <v>60700016</v>
      </c>
      <c r="F66" s="1" t="s">
        <v>18</v>
      </c>
      <c r="I66" s="1" t="s">
        <v>344</v>
      </c>
      <c r="P66" s="1">
        <v>12270</v>
      </c>
      <c r="S66" s="1">
        <v>0</v>
      </c>
      <c r="W66" s="1">
        <v>53509.75</v>
      </c>
    </row>
    <row r="67" spans="1:24">
      <c r="A67" s="1">
        <v>2526</v>
      </c>
      <c r="D67" s="13">
        <v>40482</v>
      </c>
      <c r="E67" s="1">
        <v>60700017</v>
      </c>
      <c r="F67" s="1" t="s">
        <v>18</v>
      </c>
      <c r="I67" s="1" t="s">
        <v>907</v>
      </c>
      <c r="P67" s="1">
        <v>2165.0700000000002</v>
      </c>
      <c r="S67" s="1">
        <v>0</v>
      </c>
      <c r="W67" s="1">
        <v>55674.82</v>
      </c>
    </row>
    <row r="68" spans="1:24">
      <c r="A68" s="1">
        <v>2535</v>
      </c>
      <c r="D68" s="13">
        <v>40482</v>
      </c>
      <c r="E68" s="1">
        <v>60700018</v>
      </c>
      <c r="F68" s="1" t="s">
        <v>18</v>
      </c>
      <c r="I68" s="1" t="s">
        <v>908</v>
      </c>
      <c r="P68" s="1">
        <v>2352</v>
      </c>
      <c r="S68" s="1">
        <v>0</v>
      </c>
      <c r="W68" s="1">
        <v>58026.82</v>
      </c>
    </row>
    <row r="69" spans="1:24">
      <c r="A69" s="1">
        <v>2758</v>
      </c>
      <c r="D69" s="13">
        <v>40510</v>
      </c>
      <c r="E69" s="1">
        <v>60700019</v>
      </c>
      <c r="F69" s="1" t="s">
        <v>18</v>
      </c>
      <c r="I69" s="1" t="s">
        <v>909</v>
      </c>
      <c r="P69" s="1">
        <v>3744</v>
      </c>
      <c r="S69" s="1">
        <v>0</v>
      </c>
      <c r="W69" s="1">
        <v>61770.82</v>
      </c>
    </row>
    <row r="70" spans="1:24">
      <c r="L70" s="1" t="s">
        <v>14</v>
      </c>
      <c r="P70" s="1">
        <v>61770.82</v>
      </c>
      <c r="S70" s="1">
        <v>0</v>
      </c>
    </row>
    <row r="71" spans="1:24">
      <c r="B71" s="1" t="s">
        <v>5</v>
      </c>
      <c r="E71" s="1">
        <v>60700001</v>
      </c>
      <c r="J71" s="1" t="s">
        <v>19</v>
      </c>
      <c r="R71" s="1" t="s">
        <v>7</v>
      </c>
      <c r="X71" s="1">
        <v>0</v>
      </c>
    </row>
    <row r="72" spans="1:24">
      <c r="U72" s="1" t="s">
        <v>8</v>
      </c>
    </row>
    <row r="73" spans="1:24">
      <c r="B73" s="1" t="s">
        <v>9</v>
      </c>
      <c r="E73" s="1" t="s">
        <v>10</v>
      </c>
      <c r="K73" s="1" t="s">
        <v>11</v>
      </c>
      <c r="O73" s="1" t="s">
        <v>12</v>
      </c>
      <c r="Q73" s="1" t="s">
        <v>13</v>
      </c>
    </row>
    <row r="74" spans="1:24">
      <c r="A74" s="1">
        <v>964</v>
      </c>
      <c r="D74" s="13">
        <v>40319</v>
      </c>
      <c r="E74" s="1">
        <v>60700001</v>
      </c>
      <c r="F74" s="1" t="s">
        <v>19</v>
      </c>
      <c r="I74" s="1" t="s">
        <v>309</v>
      </c>
      <c r="P74" s="1">
        <v>38174.94</v>
      </c>
      <c r="S74" s="1">
        <v>0</v>
      </c>
      <c r="W74" s="1">
        <v>38174.94</v>
      </c>
    </row>
    <row r="75" spans="1:24">
      <c r="A75" s="1">
        <v>1296</v>
      </c>
      <c r="D75" s="13">
        <v>40355</v>
      </c>
      <c r="E75" s="1">
        <v>60700001</v>
      </c>
      <c r="F75" s="1" t="s">
        <v>19</v>
      </c>
      <c r="I75" s="2" t="s">
        <v>652</v>
      </c>
      <c r="P75" s="1">
        <v>3074.49</v>
      </c>
      <c r="S75" s="1">
        <v>0</v>
      </c>
      <c r="W75" s="1">
        <v>41249.43</v>
      </c>
    </row>
    <row r="76" spans="1:24">
      <c r="A76" s="1">
        <v>2903</v>
      </c>
      <c r="D76" s="13">
        <v>40527</v>
      </c>
      <c r="E76" s="1">
        <v>60700001</v>
      </c>
      <c r="F76" s="1" t="s">
        <v>19</v>
      </c>
      <c r="I76" s="1" t="s">
        <v>353</v>
      </c>
      <c r="P76" s="1">
        <v>1149</v>
      </c>
      <c r="S76" s="1">
        <v>0</v>
      </c>
      <c r="W76" s="1">
        <v>42398.43</v>
      </c>
    </row>
    <row r="77" spans="1:24">
      <c r="L77" s="1" t="s">
        <v>14</v>
      </c>
      <c r="P77" s="1">
        <v>42398.43</v>
      </c>
      <c r="S77" s="1">
        <v>0</v>
      </c>
    </row>
    <row r="78" spans="1:24">
      <c r="B78" s="1" t="s">
        <v>5</v>
      </c>
      <c r="E78" s="1">
        <v>60800000</v>
      </c>
      <c r="J78" s="1" t="s">
        <v>20</v>
      </c>
      <c r="R78" s="1" t="s">
        <v>7</v>
      </c>
      <c r="X78" s="1">
        <v>0</v>
      </c>
    </row>
    <row r="79" spans="1:24">
      <c r="U79" s="1" t="s">
        <v>8</v>
      </c>
    </row>
    <row r="80" spans="1:24">
      <c r="B80" s="1" t="s">
        <v>9</v>
      </c>
      <c r="E80" s="1" t="s">
        <v>10</v>
      </c>
      <c r="K80" s="1" t="s">
        <v>11</v>
      </c>
      <c r="O80" s="1" t="s">
        <v>12</v>
      </c>
      <c r="Q80" s="1" t="s">
        <v>13</v>
      </c>
    </row>
    <row r="81" spans="1:24">
      <c r="A81" s="1">
        <v>64</v>
      </c>
      <c r="D81" s="13">
        <v>40192</v>
      </c>
      <c r="E81" s="1">
        <v>60800000</v>
      </c>
      <c r="F81" s="1" t="s">
        <v>20</v>
      </c>
      <c r="I81" s="1" t="s">
        <v>373</v>
      </c>
      <c r="P81" s="1">
        <v>0</v>
      </c>
      <c r="S81" s="1">
        <v>351.87</v>
      </c>
      <c r="W81" s="1">
        <v>-351.87</v>
      </c>
    </row>
    <row r="82" spans="1:24">
      <c r="A82" s="1">
        <v>1331</v>
      </c>
      <c r="D82" s="13">
        <v>40356</v>
      </c>
      <c r="E82" s="1">
        <v>60800001</v>
      </c>
      <c r="F82" s="1" t="s">
        <v>20</v>
      </c>
      <c r="I82" s="1" t="s">
        <v>374</v>
      </c>
      <c r="P82" s="1">
        <v>0</v>
      </c>
      <c r="S82" s="1">
        <v>12.34</v>
      </c>
      <c r="W82" s="1">
        <v>-364.21</v>
      </c>
    </row>
    <row r="83" spans="1:24">
      <c r="L83" s="1" t="s">
        <v>14</v>
      </c>
      <c r="P83" s="1">
        <v>0</v>
      </c>
      <c r="S83" s="1">
        <v>364.21</v>
      </c>
    </row>
    <row r="84" spans="1:24">
      <c r="B84" s="1" t="s">
        <v>5</v>
      </c>
      <c r="E84" s="1">
        <v>62200000</v>
      </c>
      <c r="J84" s="1" t="s">
        <v>21</v>
      </c>
      <c r="R84" s="1" t="s">
        <v>7</v>
      </c>
      <c r="X84" s="1">
        <v>0</v>
      </c>
    </row>
    <row r="85" spans="1:24">
      <c r="U85" s="1" t="s">
        <v>8</v>
      </c>
    </row>
    <row r="86" spans="1:24">
      <c r="B86" s="1" t="s">
        <v>9</v>
      </c>
      <c r="E86" s="1" t="s">
        <v>10</v>
      </c>
      <c r="K86" s="1" t="s">
        <v>11</v>
      </c>
      <c r="O86" s="1" t="s">
        <v>12</v>
      </c>
      <c r="Q86" s="1" t="s">
        <v>13</v>
      </c>
    </row>
    <row r="87" spans="1:24">
      <c r="A87" s="1">
        <v>23</v>
      </c>
      <c r="D87" s="13">
        <v>40180</v>
      </c>
      <c r="E87" s="1">
        <v>62200000</v>
      </c>
      <c r="F87" s="1" t="s">
        <v>21</v>
      </c>
      <c r="I87" s="1" t="s">
        <v>653</v>
      </c>
      <c r="P87" s="1">
        <v>120</v>
      </c>
      <c r="S87" s="1">
        <v>0</v>
      </c>
      <c r="W87" s="1">
        <v>120</v>
      </c>
    </row>
    <row r="88" spans="1:24">
      <c r="A88" s="1">
        <v>50</v>
      </c>
      <c r="D88" s="13">
        <v>40188</v>
      </c>
      <c r="E88" s="1">
        <v>62200001</v>
      </c>
      <c r="F88" s="1" t="s">
        <v>21</v>
      </c>
      <c r="I88" s="1" t="s">
        <v>375</v>
      </c>
      <c r="P88" s="1">
        <v>330.22</v>
      </c>
      <c r="S88" s="1">
        <v>0</v>
      </c>
      <c r="W88" s="1">
        <v>450.22</v>
      </c>
    </row>
    <row r="89" spans="1:24">
      <c r="A89" s="1">
        <v>57</v>
      </c>
      <c r="D89" s="13">
        <v>40189</v>
      </c>
      <c r="E89" s="1">
        <v>62200002</v>
      </c>
      <c r="F89" s="1" t="s">
        <v>21</v>
      </c>
      <c r="I89" s="1" t="s">
        <v>689</v>
      </c>
      <c r="P89" s="1">
        <v>156.41999999999999</v>
      </c>
      <c r="S89" s="1">
        <v>0</v>
      </c>
      <c r="W89" s="1">
        <v>606.64</v>
      </c>
    </row>
    <row r="90" spans="1:24">
      <c r="A90" s="1">
        <v>77</v>
      </c>
      <c r="D90" s="13">
        <v>40196</v>
      </c>
      <c r="E90" s="1">
        <v>62200003</v>
      </c>
      <c r="F90" s="1" t="s">
        <v>21</v>
      </c>
      <c r="I90" s="1" t="s">
        <v>376</v>
      </c>
      <c r="P90" s="1">
        <v>122.02</v>
      </c>
      <c r="S90" s="1">
        <v>0</v>
      </c>
      <c r="W90" s="1">
        <v>728.66</v>
      </c>
    </row>
    <row r="91" spans="1:24">
      <c r="A91" s="1">
        <v>89</v>
      </c>
      <c r="D91" s="13">
        <v>40201</v>
      </c>
      <c r="E91" s="1">
        <v>62200004</v>
      </c>
      <c r="F91" s="1" t="s">
        <v>21</v>
      </c>
      <c r="I91" s="1" t="s">
        <v>377</v>
      </c>
      <c r="P91" s="1">
        <v>44.96</v>
      </c>
      <c r="S91" s="1">
        <v>0</v>
      </c>
      <c r="W91" s="1">
        <v>773.62</v>
      </c>
    </row>
    <row r="92" spans="1:24">
      <c r="A92" s="1">
        <v>90</v>
      </c>
      <c r="D92" s="13">
        <v>40201</v>
      </c>
      <c r="E92" s="1">
        <v>62200005</v>
      </c>
      <c r="F92" s="1" t="s">
        <v>21</v>
      </c>
      <c r="I92" s="1" t="s">
        <v>378</v>
      </c>
      <c r="P92" s="1">
        <v>267.39999999999998</v>
      </c>
      <c r="S92" s="1">
        <v>0</v>
      </c>
      <c r="W92" s="1">
        <v>1041.02</v>
      </c>
    </row>
    <row r="93" spans="1:24">
      <c r="A93" s="1">
        <v>139</v>
      </c>
      <c r="D93" s="13">
        <v>40209</v>
      </c>
      <c r="E93" s="1">
        <v>62200006</v>
      </c>
      <c r="F93" s="1" t="s">
        <v>21</v>
      </c>
      <c r="I93" s="1" t="s">
        <v>300</v>
      </c>
      <c r="P93" s="1">
        <v>168.1</v>
      </c>
      <c r="S93" s="1">
        <v>0</v>
      </c>
      <c r="W93" s="1">
        <v>1209.1199999999999</v>
      </c>
    </row>
    <row r="94" spans="1:24">
      <c r="A94" s="1">
        <v>141</v>
      </c>
      <c r="D94" s="13">
        <v>40209</v>
      </c>
      <c r="E94" s="1">
        <v>62200007</v>
      </c>
      <c r="F94" s="1" t="s">
        <v>21</v>
      </c>
      <c r="I94" s="1" t="s">
        <v>379</v>
      </c>
      <c r="P94" s="1">
        <v>9680.2800000000007</v>
      </c>
      <c r="S94" s="1">
        <v>0</v>
      </c>
      <c r="W94" s="1">
        <v>10889.4</v>
      </c>
    </row>
    <row r="95" spans="1:24">
      <c r="A95" s="1">
        <v>170</v>
      </c>
      <c r="D95" s="13">
        <v>40210</v>
      </c>
      <c r="E95" s="1">
        <v>62200008</v>
      </c>
      <c r="F95" s="1" t="s">
        <v>21</v>
      </c>
      <c r="I95" s="1" t="s">
        <v>340</v>
      </c>
      <c r="P95" s="1">
        <v>1020</v>
      </c>
      <c r="S95" s="1">
        <v>0</v>
      </c>
      <c r="W95" s="1">
        <v>11909.4</v>
      </c>
    </row>
    <row r="96" spans="1:24">
      <c r="A96" s="1">
        <v>190</v>
      </c>
      <c r="D96" s="13">
        <v>40216</v>
      </c>
      <c r="E96" s="1">
        <v>62200009</v>
      </c>
      <c r="F96" s="1" t="s">
        <v>21</v>
      </c>
      <c r="I96" s="1" t="s">
        <v>910</v>
      </c>
      <c r="P96" s="1">
        <v>270.38</v>
      </c>
      <c r="S96" s="1">
        <v>0</v>
      </c>
      <c r="W96" s="1">
        <v>12179.78</v>
      </c>
    </row>
    <row r="97" spans="1:23">
      <c r="A97" s="1">
        <v>240</v>
      </c>
      <c r="D97" s="13">
        <v>40227</v>
      </c>
      <c r="E97" s="1">
        <v>62200010</v>
      </c>
      <c r="F97" s="1" t="s">
        <v>21</v>
      </c>
      <c r="I97" s="1" t="s">
        <v>380</v>
      </c>
      <c r="P97" s="1">
        <v>302</v>
      </c>
      <c r="S97" s="1">
        <v>0</v>
      </c>
      <c r="W97" s="1">
        <v>12481.78</v>
      </c>
    </row>
    <row r="98" spans="1:23">
      <c r="A98" s="1">
        <v>248</v>
      </c>
      <c r="D98" s="13">
        <v>40228</v>
      </c>
      <c r="E98" s="1">
        <v>62200011</v>
      </c>
      <c r="F98" s="1" t="s">
        <v>21</v>
      </c>
      <c r="I98" s="1" t="s">
        <v>301</v>
      </c>
      <c r="P98" s="1">
        <v>237.6</v>
      </c>
      <c r="S98" s="1">
        <v>0</v>
      </c>
      <c r="W98" s="1">
        <v>12719.38</v>
      </c>
    </row>
    <row r="99" spans="1:23">
      <c r="A99" s="1">
        <v>273</v>
      </c>
      <c r="D99" s="13">
        <v>40230</v>
      </c>
      <c r="E99" s="1">
        <v>62200012</v>
      </c>
      <c r="F99" s="1" t="s">
        <v>21</v>
      </c>
      <c r="I99" s="1" t="s">
        <v>302</v>
      </c>
      <c r="P99" s="1">
        <v>484.2</v>
      </c>
      <c r="S99" s="1">
        <v>0</v>
      </c>
      <c r="W99" s="1">
        <v>13203.58</v>
      </c>
    </row>
    <row r="100" spans="1:23">
      <c r="A100" s="1">
        <v>282</v>
      </c>
      <c r="D100" s="13">
        <v>40231</v>
      </c>
      <c r="E100" s="1">
        <v>62200013</v>
      </c>
      <c r="F100" s="1" t="s">
        <v>21</v>
      </c>
      <c r="I100" s="1" t="s">
        <v>911</v>
      </c>
      <c r="P100" s="1">
        <v>725.62</v>
      </c>
      <c r="S100" s="1">
        <v>0</v>
      </c>
      <c r="W100" s="1">
        <v>13929.2</v>
      </c>
    </row>
    <row r="101" spans="1:23">
      <c r="A101" s="1">
        <v>294</v>
      </c>
      <c r="D101" s="13">
        <v>40234</v>
      </c>
      <c r="E101" s="1">
        <v>62200014</v>
      </c>
      <c r="F101" s="1" t="s">
        <v>21</v>
      </c>
      <c r="I101" s="1" t="s">
        <v>381</v>
      </c>
      <c r="P101" s="1">
        <v>1117.5999999999999</v>
      </c>
      <c r="S101" s="1">
        <v>0</v>
      </c>
      <c r="W101" s="1">
        <v>15046.8</v>
      </c>
    </row>
    <row r="102" spans="1:23">
      <c r="A102" s="1">
        <v>383</v>
      </c>
      <c r="D102" s="13">
        <v>40242</v>
      </c>
      <c r="E102" s="1">
        <v>62200015</v>
      </c>
      <c r="F102" s="1" t="s">
        <v>21</v>
      </c>
      <c r="I102" s="1" t="s">
        <v>382</v>
      </c>
      <c r="P102" s="1">
        <v>508.65</v>
      </c>
      <c r="S102" s="1">
        <v>0</v>
      </c>
      <c r="W102" s="1">
        <v>15555.45</v>
      </c>
    </row>
    <row r="103" spans="1:23">
      <c r="A103" s="1">
        <v>445</v>
      </c>
      <c r="D103" s="13">
        <v>40252</v>
      </c>
      <c r="E103" s="1">
        <v>62200016</v>
      </c>
      <c r="F103" s="1" t="s">
        <v>21</v>
      </c>
      <c r="I103" s="1" t="s">
        <v>912</v>
      </c>
      <c r="P103" s="1">
        <v>1600.66</v>
      </c>
      <c r="S103" s="1">
        <v>0</v>
      </c>
      <c r="W103" s="1">
        <v>17156.11</v>
      </c>
    </row>
    <row r="104" spans="1:23">
      <c r="A104" s="1">
        <v>450</v>
      </c>
      <c r="D104" s="13">
        <v>40254</v>
      </c>
      <c r="E104" s="1">
        <v>62200017</v>
      </c>
      <c r="F104" s="1" t="s">
        <v>21</v>
      </c>
      <c r="I104" s="1" t="s">
        <v>383</v>
      </c>
      <c r="P104" s="1">
        <v>389.75</v>
      </c>
      <c r="S104" s="1">
        <v>0</v>
      </c>
      <c r="W104" s="1">
        <v>17545.86</v>
      </c>
    </row>
    <row r="105" spans="1:23">
      <c r="A105" s="1">
        <v>461</v>
      </c>
      <c r="D105" s="13">
        <v>40255</v>
      </c>
      <c r="E105" s="1">
        <v>62200018</v>
      </c>
      <c r="F105" s="1" t="s">
        <v>21</v>
      </c>
      <c r="I105" s="1" t="s">
        <v>913</v>
      </c>
      <c r="P105" s="1">
        <v>39.22</v>
      </c>
      <c r="S105" s="1">
        <v>0</v>
      </c>
      <c r="W105" s="1">
        <v>17585.080000000002</v>
      </c>
    </row>
    <row r="106" spans="1:23">
      <c r="A106" s="1">
        <v>660</v>
      </c>
      <c r="D106" s="13">
        <v>40282</v>
      </c>
      <c r="E106" s="1">
        <v>62200019</v>
      </c>
      <c r="F106" s="1" t="s">
        <v>21</v>
      </c>
      <c r="I106" s="1" t="s">
        <v>384</v>
      </c>
      <c r="P106" s="1">
        <v>641.20000000000005</v>
      </c>
      <c r="S106" s="1">
        <v>0</v>
      </c>
      <c r="W106" s="1">
        <v>18226.28</v>
      </c>
    </row>
    <row r="107" spans="1:23">
      <c r="A107" s="1">
        <v>676</v>
      </c>
      <c r="D107" s="13">
        <v>40285</v>
      </c>
      <c r="E107" s="1">
        <v>62200020</v>
      </c>
      <c r="F107" s="1" t="s">
        <v>21</v>
      </c>
      <c r="I107" s="1" t="s">
        <v>914</v>
      </c>
      <c r="P107" s="1">
        <v>2209.64</v>
      </c>
      <c r="S107" s="1">
        <v>0</v>
      </c>
      <c r="W107" s="1">
        <v>20435.919999999998</v>
      </c>
    </row>
    <row r="108" spans="1:23">
      <c r="A108" s="1">
        <v>726</v>
      </c>
      <c r="D108" s="13">
        <v>40294</v>
      </c>
      <c r="E108" s="1">
        <v>62200021</v>
      </c>
      <c r="F108" s="1" t="s">
        <v>21</v>
      </c>
      <c r="I108" s="1" t="s">
        <v>915</v>
      </c>
      <c r="P108" s="1">
        <v>67.400000000000006</v>
      </c>
      <c r="S108" s="1">
        <v>0</v>
      </c>
      <c r="W108" s="1">
        <v>20503.32</v>
      </c>
    </row>
    <row r="109" spans="1:23">
      <c r="A109" s="1">
        <v>884</v>
      </c>
      <c r="D109" s="13">
        <v>40307</v>
      </c>
      <c r="E109" s="1">
        <v>62200022</v>
      </c>
      <c r="F109" s="1" t="s">
        <v>21</v>
      </c>
      <c r="I109" s="1" t="s">
        <v>916</v>
      </c>
      <c r="P109" s="1">
        <v>104.69</v>
      </c>
      <c r="S109" s="1">
        <v>0</v>
      </c>
      <c r="W109" s="1">
        <v>20608.009999999998</v>
      </c>
    </row>
    <row r="110" spans="1:23">
      <c r="A110" s="1">
        <v>901</v>
      </c>
      <c r="D110" s="13">
        <v>40311</v>
      </c>
      <c r="E110" s="1">
        <v>62200023</v>
      </c>
      <c r="F110" s="1" t="s">
        <v>21</v>
      </c>
      <c r="I110" s="1" t="s">
        <v>917</v>
      </c>
      <c r="P110" s="1">
        <v>275.99</v>
      </c>
      <c r="S110" s="1">
        <v>0</v>
      </c>
      <c r="W110" s="1">
        <v>20884</v>
      </c>
    </row>
    <row r="111" spans="1:23">
      <c r="A111" s="1">
        <v>949</v>
      </c>
      <c r="D111" s="13">
        <v>40318</v>
      </c>
      <c r="E111" s="1">
        <v>62200024</v>
      </c>
      <c r="F111" s="1" t="s">
        <v>21</v>
      </c>
      <c r="I111" s="1" t="s">
        <v>918</v>
      </c>
      <c r="P111" s="1">
        <v>541.52</v>
      </c>
      <c r="S111" s="1">
        <v>0</v>
      </c>
      <c r="W111" s="1">
        <v>21425.52</v>
      </c>
    </row>
    <row r="112" spans="1:23">
      <c r="A112" s="1">
        <v>950</v>
      </c>
      <c r="D112" s="13">
        <v>40318</v>
      </c>
      <c r="E112" s="1">
        <v>62200025</v>
      </c>
      <c r="F112" s="1" t="s">
        <v>21</v>
      </c>
      <c r="I112" s="1" t="s">
        <v>919</v>
      </c>
      <c r="P112" s="1">
        <v>203.09</v>
      </c>
      <c r="S112" s="1">
        <v>0</v>
      </c>
      <c r="W112" s="1">
        <v>21628.61</v>
      </c>
    </row>
    <row r="113" spans="1:23">
      <c r="A113" s="1">
        <v>970</v>
      </c>
      <c r="D113" s="13">
        <v>40320</v>
      </c>
      <c r="E113" s="1">
        <v>62200026</v>
      </c>
      <c r="F113" s="1" t="s">
        <v>21</v>
      </c>
      <c r="I113" s="1" t="s">
        <v>654</v>
      </c>
      <c r="P113" s="1">
        <v>60</v>
      </c>
      <c r="S113" s="1">
        <v>0</v>
      </c>
      <c r="W113" s="1">
        <v>21688.61</v>
      </c>
    </row>
    <row r="114" spans="1:23">
      <c r="A114" s="1">
        <v>971</v>
      </c>
      <c r="D114" s="13">
        <v>40320</v>
      </c>
      <c r="E114" s="1">
        <v>62200027</v>
      </c>
      <c r="F114" s="1" t="s">
        <v>21</v>
      </c>
      <c r="I114" s="1" t="s">
        <v>655</v>
      </c>
      <c r="P114" s="1">
        <v>120</v>
      </c>
      <c r="S114" s="1">
        <v>0</v>
      </c>
      <c r="W114" s="1">
        <v>21808.61</v>
      </c>
    </row>
    <row r="115" spans="1:23">
      <c r="A115" s="1">
        <v>986</v>
      </c>
      <c r="D115" s="13">
        <v>40323</v>
      </c>
      <c r="E115" s="1">
        <v>62200028</v>
      </c>
      <c r="F115" s="1" t="s">
        <v>21</v>
      </c>
      <c r="I115" s="1" t="s">
        <v>22</v>
      </c>
      <c r="P115" s="1">
        <v>605.20000000000005</v>
      </c>
      <c r="S115" s="1">
        <v>0</v>
      </c>
      <c r="W115" s="1">
        <v>22413.81</v>
      </c>
    </row>
    <row r="116" spans="1:23">
      <c r="A116" s="1">
        <v>990</v>
      </c>
      <c r="D116" s="13">
        <v>40324</v>
      </c>
      <c r="E116" s="1">
        <v>62200029</v>
      </c>
      <c r="F116" s="1" t="s">
        <v>21</v>
      </c>
      <c r="I116" s="1" t="s">
        <v>385</v>
      </c>
      <c r="P116" s="1">
        <v>1087.42</v>
      </c>
      <c r="S116" s="1">
        <v>0</v>
      </c>
      <c r="W116" s="1">
        <v>23501.23</v>
      </c>
    </row>
    <row r="117" spans="1:23">
      <c r="A117" s="1">
        <v>1018</v>
      </c>
      <c r="D117" s="13">
        <v>40326</v>
      </c>
      <c r="E117" s="1">
        <v>62200030</v>
      </c>
      <c r="F117" s="1" t="s">
        <v>21</v>
      </c>
      <c r="I117" s="1" t="s">
        <v>393</v>
      </c>
      <c r="P117" s="1">
        <v>240.48</v>
      </c>
      <c r="S117" s="1">
        <v>0</v>
      </c>
      <c r="W117" s="1">
        <v>23741.71</v>
      </c>
    </row>
    <row r="118" spans="1:23">
      <c r="A118" s="1">
        <v>1030</v>
      </c>
      <c r="D118" s="13">
        <v>40327</v>
      </c>
      <c r="E118" s="1">
        <v>62200031</v>
      </c>
      <c r="F118" s="1" t="s">
        <v>21</v>
      </c>
      <c r="I118" s="1" t="s">
        <v>920</v>
      </c>
      <c r="P118" s="1">
        <v>314</v>
      </c>
      <c r="S118" s="1">
        <v>0</v>
      </c>
      <c r="W118" s="1">
        <v>24055.71</v>
      </c>
    </row>
    <row r="119" spans="1:23">
      <c r="A119" s="1">
        <v>1031</v>
      </c>
      <c r="D119" s="13">
        <v>40327</v>
      </c>
      <c r="E119" s="1">
        <v>62200032</v>
      </c>
      <c r="F119" s="1" t="s">
        <v>21</v>
      </c>
      <c r="I119" s="2" t="s">
        <v>921</v>
      </c>
      <c r="P119" s="1">
        <v>274</v>
      </c>
      <c r="S119" s="1">
        <v>0</v>
      </c>
      <c r="W119" s="1">
        <v>24329.71</v>
      </c>
    </row>
    <row r="120" spans="1:23">
      <c r="A120" s="1">
        <v>1101</v>
      </c>
      <c r="D120" s="13">
        <v>40332</v>
      </c>
      <c r="E120" s="1">
        <v>62200033</v>
      </c>
      <c r="F120" s="1" t="s">
        <v>21</v>
      </c>
      <c r="I120" s="1" t="s">
        <v>386</v>
      </c>
      <c r="P120" s="1">
        <v>1916.38</v>
      </c>
      <c r="S120" s="1">
        <v>0</v>
      </c>
      <c r="W120" s="1">
        <v>26246.09</v>
      </c>
    </row>
    <row r="121" spans="1:23">
      <c r="A121" s="1">
        <v>1130</v>
      </c>
      <c r="D121" s="13">
        <v>40335</v>
      </c>
      <c r="E121" s="1">
        <v>62200034</v>
      </c>
      <c r="F121" s="1" t="s">
        <v>21</v>
      </c>
      <c r="I121" s="2" t="s">
        <v>692</v>
      </c>
      <c r="P121" s="1">
        <v>131.53</v>
      </c>
      <c r="S121" s="1">
        <v>0</v>
      </c>
      <c r="W121" s="1">
        <v>26377.62</v>
      </c>
    </row>
    <row r="122" spans="1:23">
      <c r="A122" s="1">
        <v>1149</v>
      </c>
      <c r="D122" s="13">
        <v>40339</v>
      </c>
      <c r="E122" s="1">
        <v>62200035</v>
      </c>
      <c r="F122" s="1" t="s">
        <v>21</v>
      </c>
      <c r="I122" s="1" t="s">
        <v>303</v>
      </c>
      <c r="P122" s="1">
        <v>39</v>
      </c>
      <c r="S122" s="1">
        <v>0</v>
      </c>
      <c r="W122" s="1">
        <v>26416.62</v>
      </c>
    </row>
    <row r="123" spans="1:23">
      <c r="A123" s="1">
        <v>1172</v>
      </c>
      <c r="D123" s="13">
        <v>40341</v>
      </c>
      <c r="E123" s="1">
        <v>62200036</v>
      </c>
      <c r="F123" s="1" t="s">
        <v>21</v>
      </c>
      <c r="I123" s="1" t="s">
        <v>304</v>
      </c>
      <c r="P123" s="1">
        <v>188.09</v>
      </c>
      <c r="S123" s="1">
        <v>0</v>
      </c>
      <c r="W123" s="1">
        <v>26604.71</v>
      </c>
    </row>
    <row r="124" spans="1:23">
      <c r="A124" s="1">
        <v>1201</v>
      </c>
      <c r="D124" s="13">
        <v>40345</v>
      </c>
      <c r="E124" s="1">
        <v>62200037</v>
      </c>
      <c r="F124" s="1" t="s">
        <v>21</v>
      </c>
      <c r="I124" s="1" t="s">
        <v>341</v>
      </c>
      <c r="P124" s="1">
        <v>6089</v>
      </c>
      <c r="S124" s="1">
        <v>0</v>
      </c>
      <c r="W124" s="1">
        <v>32693.71</v>
      </c>
    </row>
    <row r="125" spans="1:23">
      <c r="A125" s="1">
        <v>1229</v>
      </c>
      <c r="D125" s="13">
        <v>40347</v>
      </c>
      <c r="E125" s="1">
        <v>62200038</v>
      </c>
      <c r="F125" s="1" t="s">
        <v>21</v>
      </c>
      <c r="I125" s="1" t="s">
        <v>305</v>
      </c>
      <c r="P125" s="1">
        <v>266.39999999999998</v>
      </c>
      <c r="S125" s="1">
        <v>0</v>
      </c>
      <c r="W125" s="1">
        <v>32960.11</v>
      </c>
    </row>
    <row r="126" spans="1:23">
      <c r="A126" s="1">
        <v>1233</v>
      </c>
      <c r="D126" s="13">
        <v>40347</v>
      </c>
      <c r="E126" s="1">
        <v>62200039</v>
      </c>
      <c r="F126" s="1" t="s">
        <v>21</v>
      </c>
      <c r="I126" s="1" t="s">
        <v>387</v>
      </c>
      <c r="P126" s="1">
        <v>582.70000000000005</v>
      </c>
      <c r="S126" s="1">
        <v>0</v>
      </c>
      <c r="W126" s="1">
        <v>33542.81</v>
      </c>
    </row>
    <row r="127" spans="1:23">
      <c r="A127" s="1">
        <v>1234</v>
      </c>
      <c r="D127" s="13">
        <v>40348</v>
      </c>
      <c r="E127" s="1">
        <v>62200040</v>
      </c>
      <c r="F127" s="1" t="s">
        <v>21</v>
      </c>
      <c r="I127" s="1" t="s">
        <v>306</v>
      </c>
      <c r="P127" s="1">
        <v>322.75</v>
      </c>
      <c r="S127" s="1">
        <v>0</v>
      </c>
      <c r="W127" s="1">
        <v>33865.56</v>
      </c>
    </row>
    <row r="128" spans="1:23">
      <c r="A128" s="1">
        <v>1275</v>
      </c>
      <c r="D128" s="13">
        <v>40354</v>
      </c>
      <c r="E128" s="1">
        <v>62200041</v>
      </c>
      <c r="F128" s="1" t="s">
        <v>21</v>
      </c>
      <c r="I128" s="1" t="s">
        <v>388</v>
      </c>
      <c r="P128" s="1">
        <v>40.92</v>
      </c>
      <c r="S128" s="1">
        <v>0</v>
      </c>
      <c r="W128" s="1">
        <v>33906.480000000003</v>
      </c>
    </row>
    <row r="129" spans="1:23">
      <c r="A129" s="1">
        <v>1299</v>
      </c>
      <c r="D129" s="13">
        <v>40355</v>
      </c>
      <c r="E129" s="1">
        <v>62200042</v>
      </c>
      <c r="F129" s="1" t="s">
        <v>21</v>
      </c>
      <c r="I129" s="1" t="s">
        <v>656</v>
      </c>
      <c r="P129" s="1">
        <v>36.54</v>
      </c>
      <c r="S129" s="1">
        <v>0</v>
      </c>
      <c r="W129" s="1">
        <v>33943.019999999997</v>
      </c>
    </row>
    <row r="130" spans="1:23">
      <c r="A130" s="1">
        <v>1323</v>
      </c>
      <c r="D130" s="13">
        <v>40356</v>
      </c>
      <c r="E130" s="1">
        <v>62200043</v>
      </c>
      <c r="F130" s="1" t="s">
        <v>21</v>
      </c>
      <c r="I130" s="1" t="s">
        <v>657</v>
      </c>
      <c r="P130" s="1">
        <v>29.96</v>
      </c>
      <c r="S130" s="1">
        <v>0</v>
      </c>
      <c r="W130" s="1">
        <v>33972.980000000003</v>
      </c>
    </row>
    <row r="131" spans="1:23">
      <c r="A131" s="1">
        <v>1371</v>
      </c>
      <c r="D131" s="13">
        <v>40359</v>
      </c>
      <c r="E131" s="1">
        <v>62200044</v>
      </c>
      <c r="F131" s="1" t="s">
        <v>21</v>
      </c>
      <c r="I131" s="1" t="s">
        <v>658</v>
      </c>
      <c r="P131" s="1">
        <v>3060</v>
      </c>
      <c r="S131" s="1">
        <v>0</v>
      </c>
      <c r="W131" s="1">
        <v>37032.980000000003</v>
      </c>
    </row>
    <row r="132" spans="1:23">
      <c r="A132" s="1">
        <v>1469</v>
      </c>
      <c r="D132" s="13">
        <v>40367</v>
      </c>
      <c r="E132" s="1">
        <v>62200045</v>
      </c>
      <c r="F132" s="1" t="s">
        <v>21</v>
      </c>
      <c r="I132" s="1" t="s">
        <v>389</v>
      </c>
      <c r="P132" s="1">
        <v>476.36</v>
      </c>
      <c r="S132" s="1">
        <v>0</v>
      </c>
      <c r="W132" s="1">
        <v>37509.339999999997</v>
      </c>
    </row>
    <row r="133" spans="1:23">
      <c r="A133" s="1">
        <v>1474</v>
      </c>
      <c r="D133" s="13">
        <v>40369</v>
      </c>
      <c r="E133" s="1">
        <v>62200046</v>
      </c>
      <c r="F133" s="1" t="s">
        <v>21</v>
      </c>
      <c r="I133" s="1" t="s">
        <v>659</v>
      </c>
      <c r="P133" s="1">
        <v>390</v>
      </c>
      <c r="S133" s="1">
        <v>0</v>
      </c>
      <c r="W133" s="1">
        <v>37899.339999999997</v>
      </c>
    </row>
    <row r="134" spans="1:23">
      <c r="A134" s="1">
        <v>1494</v>
      </c>
      <c r="D134" s="13">
        <v>40371</v>
      </c>
      <c r="E134" s="1">
        <v>62200047</v>
      </c>
      <c r="F134" s="1" t="s">
        <v>21</v>
      </c>
      <c r="I134" s="1" t="s">
        <v>922</v>
      </c>
      <c r="P134" s="1">
        <v>588</v>
      </c>
      <c r="S134" s="1">
        <v>0</v>
      </c>
      <c r="W134" s="1">
        <v>38487.339999999997</v>
      </c>
    </row>
    <row r="135" spans="1:23">
      <c r="A135" s="1">
        <v>1536</v>
      </c>
      <c r="D135" s="13">
        <v>40376</v>
      </c>
      <c r="E135" s="1">
        <v>62200048</v>
      </c>
      <c r="F135" s="1" t="s">
        <v>21</v>
      </c>
      <c r="I135" s="1" t="s">
        <v>390</v>
      </c>
      <c r="P135" s="1">
        <v>226.6</v>
      </c>
      <c r="S135" s="1">
        <v>0</v>
      </c>
      <c r="W135" s="1">
        <v>38713.94</v>
      </c>
    </row>
    <row r="136" spans="1:23">
      <c r="A136" s="1">
        <v>1541</v>
      </c>
      <c r="D136" s="13">
        <v>40377</v>
      </c>
      <c r="E136" s="1">
        <v>62200049</v>
      </c>
      <c r="F136" s="1" t="s">
        <v>21</v>
      </c>
      <c r="I136" s="1" t="s">
        <v>307</v>
      </c>
      <c r="P136" s="1">
        <v>55</v>
      </c>
      <c r="S136" s="1">
        <v>0</v>
      </c>
      <c r="W136" s="1">
        <v>38768.94</v>
      </c>
    </row>
    <row r="137" spans="1:23">
      <c r="A137" s="1">
        <v>1573</v>
      </c>
      <c r="D137" s="13">
        <v>40382</v>
      </c>
      <c r="E137" s="1">
        <v>62200050</v>
      </c>
      <c r="F137" s="1" t="s">
        <v>21</v>
      </c>
      <c r="I137" s="1" t="s">
        <v>693</v>
      </c>
      <c r="P137" s="1">
        <v>204.11</v>
      </c>
      <c r="S137" s="1">
        <v>0</v>
      </c>
      <c r="W137" s="1">
        <v>38973.050000000003</v>
      </c>
    </row>
    <row r="138" spans="1:23">
      <c r="A138" s="1">
        <v>1704</v>
      </c>
      <c r="D138" s="13">
        <v>40390</v>
      </c>
      <c r="E138" s="1">
        <v>62200051</v>
      </c>
      <c r="F138" s="1" t="s">
        <v>21</v>
      </c>
      <c r="I138" s="1" t="s">
        <v>690</v>
      </c>
      <c r="P138" s="1">
        <v>57.62</v>
      </c>
      <c r="S138" s="1">
        <v>0</v>
      </c>
      <c r="W138" s="1">
        <v>39030.67</v>
      </c>
    </row>
    <row r="139" spans="1:23">
      <c r="A139" s="1">
        <v>1765</v>
      </c>
      <c r="D139" s="13">
        <v>40404</v>
      </c>
      <c r="E139" s="1">
        <v>62200052</v>
      </c>
      <c r="F139" s="1" t="s">
        <v>21</v>
      </c>
      <c r="I139" s="2" t="s">
        <v>711</v>
      </c>
      <c r="P139" s="1">
        <v>2240.71</v>
      </c>
      <c r="S139" s="1">
        <v>0</v>
      </c>
      <c r="W139" s="1">
        <v>41271.379999999997</v>
      </c>
    </row>
    <row r="140" spans="1:23">
      <c r="A140" s="1">
        <v>1777</v>
      </c>
      <c r="D140" s="13">
        <v>40408</v>
      </c>
      <c r="E140" s="1">
        <v>62200053</v>
      </c>
      <c r="F140" s="1" t="s">
        <v>21</v>
      </c>
      <c r="I140" s="1" t="s">
        <v>923</v>
      </c>
      <c r="P140" s="1">
        <v>250.26</v>
      </c>
      <c r="S140" s="1">
        <v>0</v>
      </c>
      <c r="W140" s="1">
        <v>41521.64</v>
      </c>
    </row>
    <row r="141" spans="1:23">
      <c r="A141" s="1">
        <v>1895</v>
      </c>
      <c r="D141" s="13">
        <v>40419</v>
      </c>
      <c r="E141" s="1">
        <v>62200054</v>
      </c>
      <c r="F141" s="1" t="s">
        <v>21</v>
      </c>
      <c r="I141" s="1" t="s">
        <v>924</v>
      </c>
      <c r="P141" s="1">
        <v>425</v>
      </c>
      <c r="S141" s="1">
        <v>0</v>
      </c>
      <c r="W141" s="1">
        <v>41946.64</v>
      </c>
    </row>
    <row r="142" spans="1:23">
      <c r="A142" s="1">
        <v>1917</v>
      </c>
      <c r="D142" s="13">
        <v>40421</v>
      </c>
      <c r="E142" s="1">
        <v>62200055</v>
      </c>
      <c r="F142" s="1" t="s">
        <v>21</v>
      </c>
      <c r="I142" s="1" t="s">
        <v>694</v>
      </c>
      <c r="P142" s="1">
        <v>576.61</v>
      </c>
      <c r="S142" s="1">
        <v>0</v>
      </c>
      <c r="W142" s="1">
        <v>42523.25</v>
      </c>
    </row>
    <row r="143" spans="1:23">
      <c r="A143" s="1">
        <v>2034</v>
      </c>
      <c r="D143" s="13">
        <v>40433</v>
      </c>
      <c r="E143" s="1">
        <v>62200056</v>
      </c>
      <c r="F143" s="1" t="s">
        <v>21</v>
      </c>
      <c r="I143" s="1" t="s">
        <v>695</v>
      </c>
      <c r="P143" s="1">
        <v>7.96</v>
      </c>
      <c r="S143" s="1">
        <v>0</v>
      </c>
      <c r="W143" s="1">
        <v>42531.21</v>
      </c>
    </row>
    <row r="144" spans="1:23">
      <c r="A144" s="1">
        <v>2067</v>
      </c>
      <c r="D144" s="13">
        <v>40438</v>
      </c>
      <c r="E144" s="1">
        <v>62200057</v>
      </c>
      <c r="F144" s="1" t="s">
        <v>21</v>
      </c>
      <c r="I144" s="1" t="s">
        <v>660</v>
      </c>
      <c r="P144" s="1">
        <v>60</v>
      </c>
      <c r="S144" s="1">
        <v>0</v>
      </c>
      <c r="W144" s="1">
        <v>42591.21</v>
      </c>
    </row>
    <row r="145" spans="1:23">
      <c r="A145" s="1">
        <v>2100</v>
      </c>
      <c r="D145" s="13">
        <v>40440</v>
      </c>
      <c r="E145" s="1">
        <v>62200058</v>
      </c>
      <c r="F145" s="1" t="s">
        <v>21</v>
      </c>
      <c r="I145" s="1" t="s">
        <v>925</v>
      </c>
      <c r="P145" s="1">
        <v>1193.28</v>
      </c>
      <c r="S145" s="1">
        <v>0</v>
      </c>
      <c r="W145" s="1">
        <v>43784.49</v>
      </c>
    </row>
    <row r="146" spans="1:23">
      <c r="A146" s="1">
        <v>2202</v>
      </c>
      <c r="D146" s="13">
        <v>40451</v>
      </c>
      <c r="E146" s="1">
        <v>62200059</v>
      </c>
      <c r="F146" s="1" t="s">
        <v>21</v>
      </c>
      <c r="I146" s="1" t="s">
        <v>661</v>
      </c>
      <c r="P146" s="1">
        <v>30</v>
      </c>
      <c r="S146" s="1">
        <v>0</v>
      </c>
      <c r="W146" s="1">
        <v>43814.49</v>
      </c>
    </row>
    <row r="147" spans="1:23">
      <c r="A147" s="1">
        <v>2203</v>
      </c>
      <c r="D147" s="13">
        <v>40451</v>
      </c>
      <c r="E147" s="1">
        <v>62200060</v>
      </c>
      <c r="F147" s="1" t="s">
        <v>21</v>
      </c>
      <c r="I147" s="1" t="s">
        <v>662</v>
      </c>
      <c r="P147" s="1">
        <v>63</v>
      </c>
      <c r="S147" s="1">
        <v>0</v>
      </c>
      <c r="W147" s="1">
        <v>43877.49</v>
      </c>
    </row>
    <row r="148" spans="1:23">
      <c r="A148" s="1">
        <v>2204</v>
      </c>
      <c r="D148" s="13">
        <v>40451</v>
      </c>
      <c r="E148" s="1">
        <v>62200061</v>
      </c>
      <c r="F148" s="1" t="s">
        <v>21</v>
      </c>
      <c r="I148" s="1" t="s">
        <v>663</v>
      </c>
      <c r="P148" s="1">
        <v>250</v>
      </c>
      <c r="S148" s="1">
        <v>0</v>
      </c>
      <c r="W148" s="1">
        <v>44127.49</v>
      </c>
    </row>
    <row r="149" spans="1:23">
      <c r="A149" s="1">
        <v>2205</v>
      </c>
      <c r="D149" s="13">
        <v>40451</v>
      </c>
      <c r="E149" s="1">
        <v>62200062</v>
      </c>
      <c r="F149" s="1" t="s">
        <v>21</v>
      </c>
      <c r="I149" s="1" t="s">
        <v>926</v>
      </c>
      <c r="P149" s="1">
        <v>287.26</v>
      </c>
      <c r="S149" s="1">
        <v>0</v>
      </c>
      <c r="W149" s="1">
        <v>44414.75</v>
      </c>
    </row>
    <row r="150" spans="1:23">
      <c r="A150" s="1">
        <v>2238</v>
      </c>
      <c r="D150" s="13">
        <v>40453</v>
      </c>
      <c r="E150" s="1">
        <v>62200063</v>
      </c>
      <c r="F150" s="1" t="s">
        <v>21</v>
      </c>
      <c r="I150" s="1" t="s">
        <v>927</v>
      </c>
      <c r="P150" s="1">
        <v>516.61</v>
      </c>
      <c r="S150" s="1">
        <v>0</v>
      </c>
      <c r="W150" s="1">
        <v>44931.360000000001</v>
      </c>
    </row>
    <row r="151" spans="1:23">
      <c r="A151" s="1">
        <v>2321</v>
      </c>
      <c r="D151" s="13">
        <v>40464</v>
      </c>
      <c r="E151" s="1">
        <v>62200064</v>
      </c>
      <c r="F151" s="1" t="s">
        <v>21</v>
      </c>
      <c r="I151" s="1" t="s">
        <v>928</v>
      </c>
      <c r="P151" s="1">
        <v>72.58</v>
      </c>
      <c r="S151" s="1">
        <v>0</v>
      </c>
      <c r="W151" s="1">
        <v>45003.94</v>
      </c>
    </row>
    <row r="152" spans="1:23">
      <c r="A152" s="1">
        <v>2373</v>
      </c>
      <c r="D152" s="13">
        <v>40471</v>
      </c>
      <c r="E152" s="1">
        <v>62200065</v>
      </c>
      <c r="F152" s="1" t="s">
        <v>21</v>
      </c>
      <c r="I152" s="1" t="s">
        <v>929</v>
      </c>
      <c r="P152" s="1">
        <v>1802.05</v>
      </c>
      <c r="S152" s="1">
        <v>0</v>
      </c>
      <c r="W152" s="1">
        <v>46805.99</v>
      </c>
    </row>
    <row r="153" spans="1:23">
      <c r="A153" s="1">
        <v>2404</v>
      </c>
      <c r="D153" s="13">
        <v>40474</v>
      </c>
      <c r="E153" s="1">
        <v>62200066</v>
      </c>
      <c r="F153" s="1" t="s">
        <v>21</v>
      </c>
      <c r="I153" s="1" t="s">
        <v>664</v>
      </c>
      <c r="P153" s="1">
        <v>60</v>
      </c>
      <c r="S153" s="1">
        <v>0</v>
      </c>
      <c r="W153" s="1">
        <v>46865.99</v>
      </c>
    </row>
    <row r="154" spans="1:23">
      <c r="A154" s="1">
        <v>2474</v>
      </c>
      <c r="D154" s="13">
        <v>40479</v>
      </c>
      <c r="E154" s="1">
        <v>62200067</v>
      </c>
      <c r="F154" s="1" t="s">
        <v>21</v>
      </c>
      <c r="I154" s="1" t="s">
        <v>665</v>
      </c>
      <c r="P154" s="1">
        <v>656.81</v>
      </c>
      <c r="S154" s="1">
        <v>0</v>
      </c>
      <c r="W154" s="1">
        <v>47522.8</v>
      </c>
    </row>
    <row r="155" spans="1:23">
      <c r="A155" s="1">
        <v>2479</v>
      </c>
      <c r="D155" s="13">
        <v>40480</v>
      </c>
      <c r="E155" s="1">
        <v>62200068</v>
      </c>
      <c r="F155" s="1" t="s">
        <v>21</v>
      </c>
      <c r="I155" s="1" t="s">
        <v>930</v>
      </c>
      <c r="P155" s="1">
        <v>1323.22</v>
      </c>
      <c r="S155" s="1">
        <v>0</v>
      </c>
      <c r="W155" s="1">
        <v>48846.02</v>
      </c>
    </row>
    <row r="156" spans="1:23">
      <c r="A156" s="1">
        <v>2517</v>
      </c>
      <c r="D156" s="13">
        <v>40482</v>
      </c>
      <c r="E156" s="1">
        <v>62200069</v>
      </c>
      <c r="F156" s="1" t="s">
        <v>21</v>
      </c>
      <c r="I156" s="1" t="s">
        <v>691</v>
      </c>
      <c r="P156" s="1">
        <v>125.51</v>
      </c>
      <c r="S156" s="1">
        <v>0</v>
      </c>
      <c r="W156" s="1">
        <v>48971.53</v>
      </c>
    </row>
    <row r="157" spans="1:23">
      <c r="A157" s="1">
        <v>2698</v>
      </c>
      <c r="D157" s="13">
        <v>40504</v>
      </c>
      <c r="E157" s="1">
        <v>62200070</v>
      </c>
      <c r="F157" s="1" t="s">
        <v>21</v>
      </c>
      <c r="I157" s="1" t="s">
        <v>666</v>
      </c>
      <c r="P157" s="1">
        <v>120</v>
      </c>
      <c r="S157" s="1">
        <v>0</v>
      </c>
      <c r="W157" s="1">
        <v>49091.53</v>
      </c>
    </row>
    <row r="158" spans="1:23">
      <c r="A158" s="1">
        <v>2773</v>
      </c>
      <c r="D158" s="13">
        <v>40512</v>
      </c>
      <c r="E158" s="1">
        <v>62200071</v>
      </c>
      <c r="F158" s="1" t="s">
        <v>21</v>
      </c>
      <c r="I158" s="2" t="s">
        <v>397</v>
      </c>
      <c r="P158" s="1">
        <v>2764.17</v>
      </c>
      <c r="S158" s="1">
        <v>0</v>
      </c>
      <c r="W158" s="1">
        <v>51855.7</v>
      </c>
    </row>
    <row r="159" spans="1:23">
      <c r="A159" s="1">
        <v>2904</v>
      </c>
      <c r="D159" s="13">
        <v>40527</v>
      </c>
      <c r="E159" s="1">
        <v>62200072</v>
      </c>
      <c r="F159" s="1" t="s">
        <v>21</v>
      </c>
      <c r="I159" s="1" t="s">
        <v>931</v>
      </c>
      <c r="P159" s="1">
        <v>6565.28</v>
      </c>
      <c r="S159" s="1">
        <v>0</v>
      </c>
      <c r="W159" s="1">
        <v>58420.98</v>
      </c>
    </row>
    <row r="160" spans="1:23">
      <c r="A160" s="1">
        <v>2905</v>
      </c>
      <c r="D160" s="13">
        <v>40527</v>
      </c>
      <c r="E160" s="1">
        <v>62200073</v>
      </c>
      <c r="F160" s="1" t="s">
        <v>21</v>
      </c>
      <c r="I160" s="1" t="s">
        <v>932</v>
      </c>
      <c r="P160" s="1">
        <v>1303.8</v>
      </c>
      <c r="S160" s="1">
        <v>0</v>
      </c>
      <c r="W160" s="1">
        <v>59724.78</v>
      </c>
    </row>
    <row r="161" spans="1:24">
      <c r="A161" s="1">
        <v>2963</v>
      </c>
      <c r="D161" s="13">
        <v>40531</v>
      </c>
      <c r="E161" s="1">
        <v>62200074</v>
      </c>
      <c r="F161" s="1" t="s">
        <v>21</v>
      </c>
      <c r="I161" s="1" t="s">
        <v>667</v>
      </c>
      <c r="P161" s="1">
        <v>100</v>
      </c>
      <c r="S161" s="1">
        <v>0</v>
      </c>
      <c r="W161" s="1">
        <v>59824.78</v>
      </c>
    </row>
    <row r="162" spans="1:24">
      <c r="A162" s="1">
        <v>2991</v>
      </c>
      <c r="D162" s="13">
        <v>40538</v>
      </c>
      <c r="E162" s="1">
        <v>62200075</v>
      </c>
      <c r="F162" s="1" t="s">
        <v>21</v>
      </c>
      <c r="I162" s="1" t="s">
        <v>933</v>
      </c>
      <c r="P162" s="1">
        <v>397.98</v>
      </c>
      <c r="S162" s="1">
        <v>0</v>
      </c>
      <c r="W162" s="1">
        <v>60222.76</v>
      </c>
    </row>
    <row r="163" spans="1:24">
      <c r="L163" s="1" t="s">
        <v>14</v>
      </c>
      <c r="P163" s="1">
        <v>60222.76</v>
      </c>
      <c r="S163" s="1">
        <v>0</v>
      </c>
    </row>
    <row r="164" spans="1:24">
      <c r="B164" s="1" t="s">
        <v>5</v>
      </c>
      <c r="E164" s="1">
        <v>62300011</v>
      </c>
      <c r="J164" s="2" t="s">
        <v>398</v>
      </c>
      <c r="R164" s="1" t="s">
        <v>7</v>
      </c>
      <c r="X164" s="1">
        <v>0</v>
      </c>
    </row>
    <row r="165" spans="1:24">
      <c r="U165" s="1" t="s">
        <v>8</v>
      </c>
    </row>
    <row r="166" spans="1:24">
      <c r="B166" s="1" t="s">
        <v>9</v>
      </c>
      <c r="E166" s="1" t="s">
        <v>10</v>
      </c>
      <c r="K166" s="1" t="s">
        <v>11</v>
      </c>
      <c r="O166" s="1" t="s">
        <v>12</v>
      </c>
      <c r="Q166" s="1" t="s">
        <v>13</v>
      </c>
    </row>
    <row r="167" spans="1:24">
      <c r="A167" s="1">
        <v>20</v>
      </c>
      <c r="D167" s="13">
        <v>40180</v>
      </c>
      <c r="E167" s="1">
        <v>62300011</v>
      </c>
      <c r="F167" s="2" t="s">
        <v>398</v>
      </c>
      <c r="I167" s="1" t="s">
        <v>934</v>
      </c>
      <c r="P167" s="1">
        <v>180</v>
      </c>
      <c r="S167" s="1">
        <v>0</v>
      </c>
      <c r="W167" s="1">
        <v>180</v>
      </c>
    </row>
    <row r="168" spans="1:24">
      <c r="L168" s="1" t="s">
        <v>14</v>
      </c>
      <c r="P168" s="1">
        <v>180</v>
      </c>
      <c r="S168" s="1">
        <v>0</v>
      </c>
    </row>
    <row r="169" spans="1:24">
      <c r="B169" s="1" t="s">
        <v>5</v>
      </c>
      <c r="E169" s="1">
        <v>62400000</v>
      </c>
      <c r="J169" s="1" t="s">
        <v>23</v>
      </c>
      <c r="R169" s="1" t="s">
        <v>7</v>
      </c>
      <c r="X169" s="1">
        <v>0</v>
      </c>
    </row>
    <row r="170" spans="1:24">
      <c r="U170" s="1" t="s">
        <v>8</v>
      </c>
    </row>
    <row r="171" spans="1:24">
      <c r="B171" s="1" t="s">
        <v>9</v>
      </c>
      <c r="E171" s="1" t="s">
        <v>10</v>
      </c>
      <c r="K171" s="1" t="s">
        <v>11</v>
      </c>
      <c r="O171" s="1" t="s">
        <v>12</v>
      </c>
      <c r="Q171" s="1" t="s">
        <v>13</v>
      </c>
    </row>
    <row r="172" spans="1:24">
      <c r="A172" s="1">
        <v>1177</v>
      </c>
      <c r="D172" s="13">
        <v>40341</v>
      </c>
      <c r="E172" s="1">
        <v>62400000</v>
      </c>
      <c r="F172" s="1" t="s">
        <v>23</v>
      </c>
      <c r="I172" s="2" t="s">
        <v>399</v>
      </c>
      <c r="P172" s="1">
        <v>3033</v>
      </c>
      <c r="S172" s="1">
        <v>0</v>
      </c>
      <c r="W172" s="1">
        <v>3033</v>
      </c>
    </row>
    <row r="173" spans="1:24">
      <c r="A173" s="1">
        <v>1749</v>
      </c>
      <c r="D173" s="13">
        <v>40399</v>
      </c>
      <c r="E173" s="1">
        <v>62400001</v>
      </c>
      <c r="F173" s="1" t="s">
        <v>23</v>
      </c>
      <c r="I173" s="2" t="s">
        <v>428</v>
      </c>
      <c r="P173" s="1">
        <v>160</v>
      </c>
      <c r="S173" s="1">
        <v>0</v>
      </c>
      <c r="W173" s="1">
        <v>3193</v>
      </c>
    </row>
    <row r="174" spans="1:24">
      <c r="A174" s="1">
        <v>1946</v>
      </c>
      <c r="D174" s="13">
        <v>40422</v>
      </c>
      <c r="E174" s="1">
        <v>62400002</v>
      </c>
      <c r="F174" s="1" t="s">
        <v>23</v>
      </c>
      <c r="I174" s="2" t="s">
        <v>430</v>
      </c>
      <c r="P174" s="1">
        <v>44</v>
      </c>
      <c r="S174" s="1">
        <v>0</v>
      </c>
      <c r="W174" s="1">
        <v>3237</v>
      </c>
    </row>
    <row r="175" spans="1:24">
      <c r="A175" s="1">
        <v>1947</v>
      </c>
      <c r="D175" s="13">
        <v>40422</v>
      </c>
      <c r="E175" s="1">
        <v>62400003</v>
      </c>
      <c r="F175" s="1" t="s">
        <v>23</v>
      </c>
      <c r="I175" s="1" t="s">
        <v>431</v>
      </c>
      <c r="P175" s="1">
        <v>174.27</v>
      </c>
      <c r="S175" s="1">
        <v>0</v>
      </c>
      <c r="W175" s="1">
        <v>3411.27</v>
      </c>
    </row>
    <row r="176" spans="1:24">
      <c r="A176" s="1">
        <v>1967</v>
      </c>
      <c r="D176" s="13">
        <v>40423</v>
      </c>
      <c r="E176" s="1">
        <v>62400004</v>
      </c>
      <c r="F176" s="1" t="s">
        <v>23</v>
      </c>
      <c r="I176" s="1" t="s">
        <v>432</v>
      </c>
      <c r="P176" s="1">
        <v>86</v>
      </c>
      <c r="S176" s="1">
        <v>0</v>
      </c>
      <c r="W176" s="1">
        <v>3497.27</v>
      </c>
    </row>
    <row r="177" spans="1:23">
      <c r="A177" s="1">
        <v>1975</v>
      </c>
      <c r="D177" s="13">
        <v>40425</v>
      </c>
      <c r="E177" s="1">
        <v>62400005</v>
      </c>
      <c r="F177" s="1" t="s">
        <v>23</v>
      </c>
      <c r="I177" s="1" t="s">
        <v>433</v>
      </c>
      <c r="P177" s="1">
        <v>796.5</v>
      </c>
      <c r="S177" s="1">
        <v>0</v>
      </c>
      <c r="W177" s="1">
        <v>4293.7700000000004</v>
      </c>
    </row>
    <row r="178" spans="1:23">
      <c r="A178" s="1">
        <v>1976</v>
      </c>
      <c r="D178" s="13">
        <v>40425</v>
      </c>
      <c r="E178" s="1">
        <v>62400006</v>
      </c>
      <c r="F178" s="1" t="s">
        <v>23</v>
      </c>
      <c r="I178" s="1" t="s">
        <v>434</v>
      </c>
      <c r="P178" s="1">
        <v>826.9</v>
      </c>
      <c r="S178" s="1">
        <v>0</v>
      </c>
      <c r="W178" s="1">
        <v>5120.67</v>
      </c>
    </row>
    <row r="179" spans="1:23">
      <c r="A179" s="1">
        <v>1977</v>
      </c>
      <c r="D179" s="13">
        <v>40425</v>
      </c>
      <c r="E179" s="1">
        <v>62400007</v>
      </c>
      <c r="F179" s="1" t="s">
        <v>23</v>
      </c>
      <c r="I179" s="1" t="s">
        <v>435</v>
      </c>
      <c r="P179" s="1">
        <v>189.76</v>
      </c>
      <c r="S179" s="1">
        <v>0</v>
      </c>
      <c r="W179" s="1">
        <v>5310.43</v>
      </c>
    </row>
    <row r="180" spans="1:23">
      <c r="A180" s="1">
        <v>1978</v>
      </c>
      <c r="D180" s="13">
        <v>40425</v>
      </c>
      <c r="E180" s="1">
        <v>62400008</v>
      </c>
      <c r="F180" s="1" t="s">
        <v>23</v>
      </c>
      <c r="I180" s="1" t="s">
        <v>436</v>
      </c>
      <c r="P180" s="1">
        <v>870.19</v>
      </c>
      <c r="S180" s="1">
        <v>0</v>
      </c>
      <c r="W180" s="1">
        <v>6180.62</v>
      </c>
    </row>
    <row r="181" spans="1:23">
      <c r="A181" s="1">
        <v>1979</v>
      </c>
      <c r="D181" s="13">
        <v>40425</v>
      </c>
      <c r="E181" s="1">
        <v>62400009</v>
      </c>
      <c r="F181" s="1" t="s">
        <v>23</v>
      </c>
      <c r="I181" s="1" t="s">
        <v>437</v>
      </c>
      <c r="P181" s="1">
        <v>796.5</v>
      </c>
      <c r="S181" s="1">
        <v>0</v>
      </c>
      <c r="W181" s="1">
        <v>6977.12</v>
      </c>
    </row>
    <row r="182" spans="1:23">
      <c r="A182" s="1">
        <v>1992</v>
      </c>
      <c r="D182" s="13">
        <v>40427</v>
      </c>
      <c r="E182" s="1">
        <v>62400010</v>
      </c>
      <c r="F182" s="1" t="s">
        <v>23</v>
      </c>
      <c r="I182" s="1" t="s">
        <v>438</v>
      </c>
      <c r="P182" s="1">
        <v>173</v>
      </c>
      <c r="S182" s="1">
        <v>0</v>
      </c>
      <c r="W182" s="1">
        <v>7150.12</v>
      </c>
    </row>
    <row r="183" spans="1:23">
      <c r="A183" s="1">
        <v>2001</v>
      </c>
      <c r="D183" s="13">
        <v>40430</v>
      </c>
      <c r="E183" s="1">
        <v>62400011</v>
      </c>
      <c r="F183" s="1" t="s">
        <v>23</v>
      </c>
      <c r="I183" s="1" t="s">
        <v>439</v>
      </c>
      <c r="P183" s="1">
        <v>45</v>
      </c>
      <c r="S183" s="1">
        <v>0</v>
      </c>
      <c r="W183" s="1">
        <v>7195.12</v>
      </c>
    </row>
    <row r="184" spans="1:23">
      <c r="A184" s="1">
        <v>2007</v>
      </c>
      <c r="D184" s="13">
        <v>40431</v>
      </c>
      <c r="E184" s="1">
        <v>62400012</v>
      </c>
      <c r="F184" s="1" t="s">
        <v>23</v>
      </c>
      <c r="I184" s="1" t="s">
        <v>440</v>
      </c>
      <c r="P184" s="1">
        <v>201.86</v>
      </c>
      <c r="S184" s="1">
        <v>0</v>
      </c>
      <c r="W184" s="1">
        <v>7396.98</v>
      </c>
    </row>
    <row r="185" spans="1:23">
      <c r="A185" s="1">
        <v>2020</v>
      </c>
      <c r="D185" s="13">
        <v>40432</v>
      </c>
      <c r="E185" s="1">
        <v>62400013</v>
      </c>
      <c r="F185" s="1" t="s">
        <v>23</v>
      </c>
      <c r="I185" s="1" t="s">
        <v>441</v>
      </c>
      <c r="P185" s="1">
        <v>187</v>
      </c>
      <c r="S185" s="1">
        <v>0</v>
      </c>
      <c r="W185" s="1">
        <v>7583.98</v>
      </c>
    </row>
    <row r="186" spans="1:23">
      <c r="A186" s="1">
        <v>2035</v>
      </c>
      <c r="D186" s="13">
        <v>40433</v>
      </c>
      <c r="E186" s="1">
        <v>62400014</v>
      </c>
      <c r="F186" s="1" t="s">
        <v>23</v>
      </c>
      <c r="I186" s="1" t="s">
        <v>442</v>
      </c>
      <c r="P186" s="1">
        <v>794.7</v>
      </c>
      <c r="S186" s="1">
        <v>0</v>
      </c>
      <c r="W186" s="1">
        <v>8378.68</v>
      </c>
    </row>
    <row r="187" spans="1:23">
      <c r="A187" s="1">
        <v>2036</v>
      </c>
      <c r="D187" s="13">
        <v>40433</v>
      </c>
      <c r="E187" s="1">
        <v>62400015</v>
      </c>
      <c r="F187" s="1" t="s">
        <v>23</v>
      </c>
      <c r="I187" s="1" t="s">
        <v>443</v>
      </c>
      <c r="P187" s="1">
        <v>794.7</v>
      </c>
      <c r="S187" s="1">
        <v>0</v>
      </c>
      <c r="W187" s="1">
        <v>9173.3799999999992</v>
      </c>
    </row>
    <row r="188" spans="1:23">
      <c r="A188" s="1">
        <v>2037</v>
      </c>
      <c r="D188" s="13">
        <v>40433</v>
      </c>
      <c r="E188" s="1">
        <v>62400016</v>
      </c>
      <c r="F188" s="1" t="s">
        <v>23</v>
      </c>
      <c r="I188" s="1" t="s">
        <v>444</v>
      </c>
      <c r="P188" s="1">
        <v>794.7</v>
      </c>
      <c r="S188" s="1">
        <v>0</v>
      </c>
      <c r="W188" s="1">
        <v>9968.08</v>
      </c>
    </row>
    <row r="189" spans="1:23">
      <c r="A189" s="1">
        <v>2038</v>
      </c>
      <c r="D189" s="13">
        <v>40433</v>
      </c>
      <c r="E189" s="1">
        <v>62400017</v>
      </c>
      <c r="F189" s="1" t="s">
        <v>23</v>
      </c>
      <c r="I189" s="1" t="s">
        <v>445</v>
      </c>
      <c r="P189" s="1">
        <v>794.7</v>
      </c>
      <c r="S189" s="1">
        <v>0</v>
      </c>
      <c r="W189" s="1">
        <v>10762.78</v>
      </c>
    </row>
    <row r="190" spans="1:23">
      <c r="A190" s="1">
        <v>2039</v>
      </c>
      <c r="D190" s="13">
        <v>40433</v>
      </c>
      <c r="E190" s="1">
        <v>62400018</v>
      </c>
      <c r="F190" s="1" t="s">
        <v>23</v>
      </c>
      <c r="I190" s="1" t="s">
        <v>446</v>
      </c>
      <c r="P190" s="1">
        <v>128.52000000000001</v>
      </c>
      <c r="S190" s="1">
        <v>0</v>
      </c>
      <c r="W190" s="1">
        <v>10891.3</v>
      </c>
    </row>
    <row r="191" spans="1:23">
      <c r="A191" s="1">
        <v>2049</v>
      </c>
      <c r="D191" s="13">
        <v>40436</v>
      </c>
      <c r="E191" s="1">
        <v>62400019</v>
      </c>
      <c r="F191" s="1" t="s">
        <v>23</v>
      </c>
      <c r="I191" s="1" t="s">
        <v>447</v>
      </c>
      <c r="P191" s="1">
        <v>119.57</v>
      </c>
      <c r="S191" s="1">
        <v>0</v>
      </c>
      <c r="W191" s="1">
        <v>11010.87</v>
      </c>
    </row>
    <row r="192" spans="1:23">
      <c r="A192" s="1">
        <v>2058</v>
      </c>
      <c r="D192" s="13">
        <v>40437</v>
      </c>
      <c r="E192" s="1">
        <v>62400020</v>
      </c>
      <c r="F192" s="1" t="s">
        <v>23</v>
      </c>
      <c r="I192" s="1" t="s">
        <v>448</v>
      </c>
      <c r="P192" s="1">
        <v>80.23</v>
      </c>
      <c r="S192" s="1">
        <v>0</v>
      </c>
      <c r="W192" s="1">
        <v>11091.1</v>
      </c>
    </row>
    <row r="193" spans="1:23">
      <c r="A193" s="1">
        <v>2064</v>
      </c>
      <c r="D193" s="13">
        <v>40438</v>
      </c>
      <c r="E193" s="1">
        <v>62400021</v>
      </c>
      <c r="F193" s="1" t="s">
        <v>23</v>
      </c>
      <c r="I193" s="1" t="s">
        <v>449</v>
      </c>
      <c r="P193" s="1">
        <v>104</v>
      </c>
      <c r="S193" s="1">
        <v>0</v>
      </c>
      <c r="W193" s="1">
        <v>11195.1</v>
      </c>
    </row>
    <row r="194" spans="1:23">
      <c r="A194" s="1">
        <v>2065</v>
      </c>
      <c r="D194" s="13">
        <v>40438</v>
      </c>
      <c r="E194" s="1">
        <v>62400022</v>
      </c>
      <c r="F194" s="1" t="s">
        <v>23</v>
      </c>
      <c r="I194" s="1" t="s">
        <v>450</v>
      </c>
      <c r="P194" s="1">
        <v>140.44</v>
      </c>
      <c r="S194" s="1">
        <v>0</v>
      </c>
      <c r="W194" s="1">
        <v>11335.54</v>
      </c>
    </row>
    <row r="195" spans="1:23">
      <c r="A195" s="1">
        <v>2074</v>
      </c>
      <c r="D195" s="13">
        <v>40439</v>
      </c>
      <c r="E195" s="1">
        <v>62400023</v>
      </c>
      <c r="F195" s="1" t="s">
        <v>23</v>
      </c>
      <c r="I195" s="1" t="s">
        <v>451</v>
      </c>
      <c r="P195" s="1">
        <v>73.61</v>
      </c>
      <c r="S195" s="1">
        <v>0</v>
      </c>
      <c r="W195" s="1">
        <v>11409.15</v>
      </c>
    </row>
    <row r="196" spans="1:23">
      <c r="A196" s="1">
        <v>2075</v>
      </c>
      <c r="D196" s="13">
        <v>40439</v>
      </c>
      <c r="E196" s="1">
        <v>62400024</v>
      </c>
      <c r="F196" s="1" t="s">
        <v>23</v>
      </c>
      <c r="I196" s="1" t="s">
        <v>452</v>
      </c>
      <c r="P196" s="1">
        <v>45</v>
      </c>
      <c r="S196" s="1">
        <v>0</v>
      </c>
      <c r="W196" s="1">
        <v>11454.15</v>
      </c>
    </row>
    <row r="197" spans="1:23">
      <c r="A197" s="1">
        <v>2096</v>
      </c>
      <c r="D197" s="13">
        <v>40440</v>
      </c>
      <c r="E197" s="1">
        <v>62400025</v>
      </c>
      <c r="F197" s="1" t="s">
        <v>23</v>
      </c>
      <c r="I197" s="1" t="s">
        <v>453</v>
      </c>
      <c r="P197" s="1">
        <v>103</v>
      </c>
      <c r="S197" s="1">
        <v>0</v>
      </c>
      <c r="W197" s="1">
        <v>11557.15</v>
      </c>
    </row>
    <row r="198" spans="1:23">
      <c r="A198" s="1">
        <v>2097</v>
      </c>
      <c r="D198" s="13">
        <v>40440</v>
      </c>
      <c r="E198" s="1">
        <v>62400026</v>
      </c>
      <c r="F198" s="1" t="s">
        <v>23</v>
      </c>
      <c r="I198" s="1" t="s">
        <v>454</v>
      </c>
      <c r="P198" s="1">
        <v>772.2</v>
      </c>
      <c r="S198" s="1">
        <v>0</v>
      </c>
      <c r="W198" s="1">
        <v>12329.35</v>
      </c>
    </row>
    <row r="199" spans="1:23">
      <c r="A199" s="1">
        <v>2098</v>
      </c>
      <c r="D199" s="13">
        <v>40440</v>
      </c>
      <c r="E199" s="1">
        <v>62400027</v>
      </c>
      <c r="F199" s="1" t="s">
        <v>23</v>
      </c>
      <c r="I199" s="1" t="s">
        <v>455</v>
      </c>
      <c r="P199" s="1">
        <v>772.2</v>
      </c>
      <c r="S199" s="1">
        <v>0</v>
      </c>
      <c r="W199" s="1">
        <v>13101.55</v>
      </c>
    </row>
    <row r="200" spans="1:23">
      <c r="A200" s="1">
        <v>2101</v>
      </c>
      <c r="D200" s="13">
        <v>40441</v>
      </c>
      <c r="E200" s="1">
        <v>62400028</v>
      </c>
      <c r="F200" s="1" t="s">
        <v>23</v>
      </c>
      <c r="I200" s="1" t="s">
        <v>456</v>
      </c>
      <c r="P200" s="1">
        <v>183.24</v>
      </c>
      <c r="S200" s="1">
        <v>0</v>
      </c>
      <c r="W200" s="1">
        <v>13284.79</v>
      </c>
    </row>
    <row r="201" spans="1:23">
      <c r="A201" s="1">
        <v>2103</v>
      </c>
      <c r="D201" s="13">
        <v>40443</v>
      </c>
      <c r="E201" s="1">
        <v>62400029</v>
      </c>
      <c r="F201" s="1" t="s">
        <v>23</v>
      </c>
      <c r="I201" s="1" t="s">
        <v>457</v>
      </c>
      <c r="P201" s="1">
        <v>128.49</v>
      </c>
      <c r="S201" s="1">
        <v>0</v>
      </c>
      <c r="W201" s="1">
        <v>13413.28</v>
      </c>
    </row>
    <row r="202" spans="1:23">
      <c r="A202" s="1">
        <v>2104</v>
      </c>
      <c r="D202" s="13">
        <v>40443</v>
      </c>
      <c r="E202" s="1">
        <v>62400030</v>
      </c>
      <c r="F202" s="1" t="s">
        <v>23</v>
      </c>
      <c r="I202" s="1" t="s">
        <v>935</v>
      </c>
      <c r="P202" s="1">
        <v>1793.6</v>
      </c>
      <c r="S202" s="1">
        <v>0</v>
      </c>
      <c r="W202" s="1">
        <v>15206.88</v>
      </c>
    </row>
    <row r="203" spans="1:23">
      <c r="A203" s="1">
        <v>2108</v>
      </c>
      <c r="D203" s="13">
        <v>40444</v>
      </c>
      <c r="E203" s="1">
        <v>62400031</v>
      </c>
      <c r="F203" s="1" t="s">
        <v>23</v>
      </c>
      <c r="I203" s="1" t="s">
        <v>458</v>
      </c>
      <c r="P203" s="1">
        <v>151.22999999999999</v>
      </c>
      <c r="S203" s="1">
        <v>0</v>
      </c>
      <c r="W203" s="1">
        <v>15358.11</v>
      </c>
    </row>
    <row r="204" spans="1:23">
      <c r="A204" s="1">
        <v>2111</v>
      </c>
      <c r="D204" s="13">
        <v>40445</v>
      </c>
      <c r="E204" s="1">
        <v>62400032</v>
      </c>
      <c r="F204" s="1" t="s">
        <v>23</v>
      </c>
      <c r="I204" s="1" t="s">
        <v>459</v>
      </c>
      <c r="P204" s="1">
        <v>126</v>
      </c>
      <c r="S204" s="1">
        <v>0</v>
      </c>
      <c r="W204" s="1">
        <v>15484.11</v>
      </c>
    </row>
    <row r="205" spans="1:23">
      <c r="A205" s="1">
        <v>2116</v>
      </c>
      <c r="D205" s="13">
        <v>40446</v>
      </c>
      <c r="E205" s="1">
        <v>62400033</v>
      </c>
      <c r="F205" s="1" t="s">
        <v>23</v>
      </c>
      <c r="I205" s="1" t="s">
        <v>460</v>
      </c>
      <c r="P205" s="1">
        <v>44</v>
      </c>
      <c r="S205" s="1">
        <v>0</v>
      </c>
      <c r="W205" s="1">
        <v>15528.11</v>
      </c>
    </row>
    <row r="206" spans="1:23">
      <c r="A206" s="1">
        <v>2117</v>
      </c>
      <c r="D206" s="13">
        <v>40446</v>
      </c>
      <c r="E206" s="1">
        <v>62400034</v>
      </c>
      <c r="F206" s="1" t="s">
        <v>23</v>
      </c>
      <c r="I206" s="1" t="s">
        <v>461</v>
      </c>
      <c r="P206" s="1">
        <v>157.76</v>
      </c>
      <c r="S206" s="1">
        <v>0</v>
      </c>
      <c r="W206" s="1">
        <v>15685.87</v>
      </c>
    </row>
    <row r="207" spans="1:23">
      <c r="A207" s="1">
        <v>2138</v>
      </c>
      <c r="D207" s="13">
        <v>40447</v>
      </c>
      <c r="E207" s="1">
        <v>62400035</v>
      </c>
      <c r="F207" s="1" t="s">
        <v>23</v>
      </c>
      <c r="I207" s="1" t="s">
        <v>462</v>
      </c>
      <c r="P207" s="1">
        <v>71.89</v>
      </c>
      <c r="S207" s="1">
        <v>0</v>
      </c>
      <c r="W207" s="1">
        <v>15757.76</v>
      </c>
    </row>
    <row r="208" spans="1:23">
      <c r="A208" s="1">
        <v>2193</v>
      </c>
      <c r="D208" s="13">
        <v>40451</v>
      </c>
      <c r="E208" s="1">
        <v>62400036</v>
      </c>
      <c r="F208" s="1" t="s">
        <v>23</v>
      </c>
      <c r="I208" s="1" t="s">
        <v>463</v>
      </c>
      <c r="P208" s="1">
        <v>760.5</v>
      </c>
      <c r="S208" s="1">
        <v>0</v>
      </c>
      <c r="W208" s="1">
        <v>16518.259999999998</v>
      </c>
    </row>
    <row r="209" spans="1:24">
      <c r="A209" s="1">
        <v>2194</v>
      </c>
      <c r="D209" s="13">
        <v>40451</v>
      </c>
      <c r="E209" s="1">
        <v>62400037</v>
      </c>
      <c r="F209" s="1" t="s">
        <v>23</v>
      </c>
      <c r="I209" s="1" t="s">
        <v>464</v>
      </c>
      <c r="P209" s="1">
        <v>760.5</v>
      </c>
      <c r="S209" s="1">
        <v>0</v>
      </c>
      <c r="W209" s="1">
        <v>17278.759999999998</v>
      </c>
    </row>
    <row r="210" spans="1:24">
      <c r="A210" s="1">
        <v>2195</v>
      </c>
      <c r="D210" s="13">
        <v>40451</v>
      </c>
      <c r="E210" s="1">
        <v>62400038</v>
      </c>
      <c r="F210" s="1" t="s">
        <v>23</v>
      </c>
      <c r="I210" s="1" t="s">
        <v>429</v>
      </c>
      <c r="P210" s="1">
        <v>193</v>
      </c>
      <c r="S210" s="1">
        <v>0</v>
      </c>
      <c r="W210" s="1">
        <v>17471.759999999998</v>
      </c>
    </row>
    <row r="211" spans="1:24">
      <c r="A211" s="1">
        <v>2320</v>
      </c>
      <c r="D211" s="13">
        <v>40464</v>
      </c>
      <c r="E211" s="1">
        <v>62400039</v>
      </c>
      <c r="F211" s="1" t="s">
        <v>23</v>
      </c>
      <c r="I211" s="2" t="s">
        <v>465</v>
      </c>
      <c r="P211" s="1">
        <v>25924.639999999999</v>
      </c>
      <c r="S211" s="1">
        <v>0</v>
      </c>
      <c r="W211" s="1">
        <v>43396.4</v>
      </c>
    </row>
    <row r="212" spans="1:24">
      <c r="A212" s="1">
        <v>2430</v>
      </c>
      <c r="D212" s="13">
        <v>40479</v>
      </c>
      <c r="E212" s="1">
        <v>62400040</v>
      </c>
      <c r="F212" s="1" t="s">
        <v>23</v>
      </c>
      <c r="I212" s="1" t="s">
        <v>400</v>
      </c>
      <c r="P212" s="1">
        <v>280</v>
      </c>
      <c r="S212" s="1">
        <v>0</v>
      </c>
      <c r="W212" s="1">
        <v>43676.4</v>
      </c>
    </row>
    <row r="213" spans="1:24">
      <c r="A213" s="1">
        <v>2477</v>
      </c>
      <c r="D213" s="13">
        <v>40480</v>
      </c>
      <c r="E213" s="1">
        <v>62400041</v>
      </c>
      <c r="F213" s="1" t="s">
        <v>23</v>
      </c>
      <c r="I213" s="1" t="s">
        <v>466</v>
      </c>
      <c r="P213" s="1">
        <v>1716</v>
      </c>
      <c r="S213" s="1">
        <v>0</v>
      </c>
      <c r="W213" s="1">
        <v>45392.4</v>
      </c>
    </row>
    <row r="214" spans="1:24">
      <c r="A214" s="1">
        <v>2770</v>
      </c>
      <c r="D214" s="13">
        <v>40512</v>
      </c>
      <c r="E214" s="1">
        <v>62400042</v>
      </c>
      <c r="F214" s="1" t="s">
        <v>23</v>
      </c>
      <c r="I214" s="1" t="s">
        <v>345</v>
      </c>
      <c r="P214" s="1">
        <v>15198</v>
      </c>
      <c r="S214" s="1">
        <v>0</v>
      </c>
      <c r="W214" s="1">
        <v>60590.400000000001</v>
      </c>
    </row>
    <row r="215" spans="1:24">
      <c r="A215" s="1">
        <v>2935</v>
      </c>
      <c r="D215" s="13">
        <v>40530</v>
      </c>
      <c r="E215" s="1">
        <v>62400043</v>
      </c>
      <c r="F215" s="1" t="s">
        <v>23</v>
      </c>
      <c r="I215" s="1" t="s">
        <v>467</v>
      </c>
      <c r="P215" s="1">
        <v>3486</v>
      </c>
      <c r="S215" s="1">
        <v>0</v>
      </c>
      <c r="W215" s="1">
        <v>64076.4</v>
      </c>
    </row>
    <row r="216" spans="1:24">
      <c r="A216" s="1">
        <v>3082</v>
      </c>
      <c r="D216" s="13">
        <v>40543</v>
      </c>
      <c r="E216" s="1">
        <v>62400044</v>
      </c>
      <c r="F216" s="1" t="s">
        <v>23</v>
      </c>
      <c r="I216" s="1" t="s">
        <v>346</v>
      </c>
      <c r="P216" s="1">
        <v>9282</v>
      </c>
      <c r="S216" s="1">
        <v>0</v>
      </c>
      <c r="W216" s="1">
        <v>73358.399999999994</v>
      </c>
    </row>
    <row r="217" spans="1:24">
      <c r="L217" s="1" t="s">
        <v>14</v>
      </c>
      <c r="P217" s="1">
        <v>73358.399999999994</v>
      </c>
      <c r="S217" s="1">
        <v>0</v>
      </c>
    </row>
    <row r="218" spans="1:24">
      <c r="B218" s="1" t="s">
        <v>5</v>
      </c>
      <c r="E218" s="1">
        <v>62600000</v>
      </c>
      <c r="J218" s="1" t="s">
        <v>24</v>
      </c>
      <c r="R218" s="1" t="s">
        <v>7</v>
      </c>
      <c r="X218" s="1">
        <v>0</v>
      </c>
    </row>
    <row r="219" spans="1:24">
      <c r="U219" s="1" t="s">
        <v>8</v>
      </c>
    </row>
    <row r="220" spans="1:24">
      <c r="B220" s="1" t="s">
        <v>9</v>
      </c>
      <c r="E220" s="1" t="s">
        <v>10</v>
      </c>
      <c r="K220" s="1" t="s">
        <v>11</v>
      </c>
      <c r="O220" s="1" t="s">
        <v>12</v>
      </c>
      <c r="Q220" s="1" t="s">
        <v>13</v>
      </c>
    </row>
    <row r="221" spans="1:24">
      <c r="A221" s="1">
        <v>167</v>
      </c>
      <c r="D221" s="13">
        <v>40209</v>
      </c>
      <c r="E221" s="1">
        <v>62600000</v>
      </c>
      <c r="F221" s="1" t="s">
        <v>24</v>
      </c>
      <c r="I221" s="1" t="s">
        <v>391</v>
      </c>
      <c r="P221" s="1">
        <v>0.31</v>
      </c>
      <c r="S221" s="1">
        <v>0</v>
      </c>
      <c r="W221" s="1">
        <v>0.31</v>
      </c>
    </row>
    <row r="222" spans="1:24">
      <c r="A222" s="1">
        <v>1890</v>
      </c>
      <c r="D222" s="13">
        <v>40418</v>
      </c>
      <c r="E222" s="1">
        <v>62600000</v>
      </c>
      <c r="F222" s="1" t="s">
        <v>24</v>
      </c>
      <c r="I222" s="1" t="s">
        <v>354</v>
      </c>
      <c r="P222" s="1">
        <v>152.80000000000001</v>
      </c>
      <c r="S222" s="1">
        <v>0</v>
      </c>
      <c r="W222" s="1">
        <v>153.11000000000001</v>
      </c>
    </row>
    <row r="223" spans="1:24">
      <c r="A223" s="1">
        <v>2009</v>
      </c>
      <c r="D223" s="13">
        <v>40431</v>
      </c>
      <c r="E223" s="1">
        <v>62600000</v>
      </c>
      <c r="F223" s="1" t="s">
        <v>24</v>
      </c>
      <c r="I223" s="1" t="s">
        <v>355</v>
      </c>
      <c r="P223" s="1">
        <v>649.84</v>
      </c>
      <c r="S223" s="1">
        <v>0</v>
      </c>
      <c r="W223" s="1">
        <v>802.95</v>
      </c>
    </row>
    <row r="224" spans="1:24">
      <c r="A224" s="1">
        <v>2061</v>
      </c>
      <c r="D224" s="13">
        <v>40438</v>
      </c>
      <c r="E224" s="1">
        <v>62600000</v>
      </c>
      <c r="F224" s="1" t="s">
        <v>24</v>
      </c>
      <c r="I224" s="2" t="s">
        <v>712</v>
      </c>
      <c r="P224" s="1">
        <v>0.3</v>
      </c>
      <c r="S224" s="1">
        <v>0</v>
      </c>
      <c r="W224" s="1">
        <v>803.25</v>
      </c>
    </row>
    <row r="225" spans="1:24">
      <c r="A225" s="1">
        <v>2091</v>
      </c>
      <c r="D225" s="13">
        <v>40439</v>
      </c>
      <c r="E225" s="1">
        <v>62600000</v>
      </c>
      <c r="F225" s="1" t="s">
        <v>24</v>
      </c>
      <c r="I225" s="1" t="s">
        <v>356</v>
      </c>
      <c r="P225" s="1">
        <v>246.14</v>
      </c>
      <c r="S225" s="1">
        <v>0</v>
      </c>
      <c r="W225" s="1">
        <v>1049.3900000000001</v>
      </c>
    </row>
    <row r="226" spans="1:24">
      <c r="A226" s="1">
        <v>2290</v>
      </c>
      <c r="D226" s="13">
        <v>40459</v>
      </c>
      <c r="E226" s="1">
        <v>62600000</v>
      </c>
      <c r="F226" s="1" t="s">
        <v>24</v>
      </c>
      <c r="I226" s="1" t="s">
        <v>357</v>
      </c>
      <c r="P226" s="1">
        <v>278.75</v>
      </c>
      <c r="S226" s="1">
        <v>0</v>
      </c>
      <c r="W226" s="1">
        <v>1328.14</v>
      </c>
    </row>
    <row r="227" spans="1:24">
      <c r="A227" s="1">
        <v>2409</v>
      </c>
      <c r="D227" s="13">
        <v>40475</v>
      </c>
      <c r="E227" s="1">
        <v>62600000</v>
      </c>
      <c r="F227" s="1" t="s">
        <v>24</v>
      </c>
      <c r="I227" s="1" t="s">
        <v>472</v>
      </c>
      <c r="P227" s="1">
        <v>1.31</v>
      </c>
      <c r="S227" s="1">
        <v>0</v>
      </c>
      <c r="W227" s="1">
        <v>1329.45</v>
      </c>
    </row>
    <row r="228" spans="1:24">
      <c r="A228" s="1">
        <v>2410</v>
      </c>
      <c r="D228" s="13">
        <v>40475</v>
      </c>
      <c r="E228" s="1">
        <v>62600000</v>
      </c>
      <c r="F228" s="1" t="s">
        <v>24</v>
      </c>
      <c r="I228" s="2" t="s">
        <v>936</v>
      </c>
      <c r="P228" s="1">
        <v>1.31</v>
      </c>
      <c r="S228" s="1">
        <v>0</v>
      </c>
      <c r="W228" s="1">
        <v>1330.76</v>
      </c>
    </row>
    <row r="229" spans="1:24">
      <c r="A229" s="1">
        <v>2557</v>
      </c>
      <c r="D229" s="13">
        <v>40488</v>
      </c>
      <c r="E229" s="1">
        <v>62600000</v>
      </c>
      <c r="F229" s="1" t="s">
        <v>24</v>
      </c>
      <c r="I229" s="1" t="s">
        <v>358</v>
      </c>
      <c r="P229" s="1">
        <v>388.51</v>
      </c>
      <c r="S229" s="1">
        <v>0</v>
      </c>
      <c r="W229" s="1">
        <v>1719.27</v>
      </c>
    </row>
    <row r="230" spans="1:24">
      <c r="A230" s="1">
        <v>2591</v>
      </c>
      <c r="D230" s="13">
        <v>40493</v>
      </c>
      <c r="E230" s="1">
        <v>62600000</v>
      </c>
      <c r="F230" s="1" t="s">
        <v>24</v>
      </c>
      <c r="I230" s="2" t="s">
        <v>473</v>
      </c>
      <c r="P230" s="1">
        <v>0.9</v>
      </c>
      <c r="S230" s="1">
        <v>0</v>
      </c>
      <c r="W230" s="1">
        <v>1720.17</v>
      </c>
    </row>
    <row r="231" spans="1:24">
      <c r="A231" s="1">
        <v>2592</v>
      </c>
      <c r="D231" s="13">
        <v>40493</v>
      </c>
      <c r="E231" s="1">
        <v>62600000</v>
      </c>
      <c r="F231" s="1" t="s">
        <v>24</v>
      </c>
      <c r="I231" s="2" t="s">
        <v>489</v>
      </c>
      <c r="P231" s="1">
        <v>0.9</v>
      </c>
      <c r="S231" s="1">
        <v>0</v>
      </c>
      <c r="W231" s="1">
        <v>1721.07</v>
      </c>
    </row>
    <row r="232" spans="1:24">
      <c r="A232" s="1">
        <v>2593</v>
      </c>
      <c r="D232" s="13">
        <v>40493</v>
      </c>
      <c r="E232" s="1">
        <v>62600000</v>
      </c>
      <c r="F232" s="1" t="s">
        <v>24</v>
      </c>
      <c r="I232" s="2" t="s">
        <v>506</v>
      </c>
      <c r="P232" s="1">
        <v>0.9</v>
      </c>
      <c r="S232" s="1">
        <v>0</v>
      </c>
      <c r="W232" s="1">
        <v>1721.97</v>
      </c>
    </row>
    <row r="233" spans="1:24">
      <c r="A233" s="1">
        <v>2598</v>
      </c>
      <c r="D233" s="13">
        <v>40493</v>
      </c>
      <c r="E233" s="1">
        <v>62600000</v>
      </c>
      <c r="F233" s="1" t="s">
        <v>24</v>
      </c>
      <c r="I233" s="2" t="s">
        <v>508</v>
      </c>
      <c r="J233" s="2"/>
      <c r="K233" s="2"/>
      <c r="L233" s="2"/>
      <c r="P233" s="1">
        <v>0.9</v>
      </c>
      <c r="S233" s="1">
        <v>0</v>
      </c>
      <c r="W233" s="1">
        <v>1722.87</v>
      </c>
    </row>
    <row r="234" spans="1:24">
      <c r="L234" s="1" t="s">
        <v>14</v>
      </c>
      <c r="P234" s="1">
        <v>1722.87</v>
      </c>
      <c r="S234" s="1">
        <v>0</v>
      </c>
    </row>
    <row r="235" spans="1:24">
      <c r="B235" s="1" t="s">
        <v>5</v>
      </c>
      <c r="E235" s="1">
        <v>62800002</v>
      </c>
      <c r="J235" s="1" t="s">
        <v>25</v>
      </c>
      <c r="R235" s="1" t="s">
        <v>7</v>
      </c>
      <c r="X235" s="1">
        <v>0</v>
      </c>
    </row>
    <row r="236" spans="1:24">
      <c r="U236" s="1" t="s">
        <v>8</v>
      </c>
    </row>
    <row r="237" spans="1:24">
      <c r="B237" s="1" t="s">
        <v>9</v>
      </c>
      <c r="E237" s="1" t="s">
        <v>10</v>
      </c>
      <c r="K237" s="1" t="s">
        <v>11</v>
      </c>
      <c r="O237" s="1" t="s">
        <v>12</v>
      </c>
      <c r="Q237" s="1" t="s">
        <v>13</v>
      </c>
    </row>
    <row r="238" spans="1:24">
      <c r="A238" s="1">
        <v>380</v>
      </c>
      <c r="D238" s="13">
        <v>40241</v>
      </c>
      <c r="E238" s="1">
        <v>62800002</v>
      </c>
      <c r="F238" s="1" t="s">
        <v>25</v>
      </c>
      <c r="I238" s="1" t="s">
        <v>26</v>
      </c>
      <c r="P238" s="1">
        <v>5492.19</v>
      </c>
      <c r="S238" s="1">
        <v>0</v>
      </c>
      <c r="W238" s="1">
        <v>5492.19</v>
      </c>
    </row>
    <row r="239" spans="1:24">
      <c r="A239" s="1">
        <v>381</v>
      </c>
      <c r="D239" s="13">
        <v>40241</v>
      </c>
      <c r="E239" s="1">
        <v>62800002</v>
      </c>
      <c r="F239" s="1" t="s">
        <v>25</v>
      </c>
      <c r="I239" s="1" t="s">
        <v>27</v>
      </c>
      <c r="P239" s="1">
        <v>776.33</v>
      </c>
      <c r="S239" s="1">
        <v>0</v>
      </c>
      <c r="W239" s="1">
        <v>6268.52</v>
      </c>
    </row>
    <row r="240" spans="1:24">
      <c r="L240" s="1" t="s">
        <v>14</v>
      </c>
      <c r="P240" s="1">
        <v>6268.52</v>
      </c>
      <c r="S240" s="1">
        <v>0</v>
      </c>
    </row>
    <row r="241" spans="1:24">
      <c r="B241" s="1" t="s">
        <v>5</v>
      </c>
      <c r="E241" s="1">
        <v>62900000</v>
      </c>
      <c r="J241" s="1" t="s">
        <v>28</v>
      </c>
      <c r="R241" s="1" t="s">
        <v>7</v>
      </c>
      <c r="X241" s="1">
        <v>0</v>
      </c>
    </row>
    <row r="242" spans="1:24">
      <c r="U242" s="1" t="s">
        <v>8</v>
      </c>
    </row>
    <row r="243" spans="1:24">
      <c r="B243" s="1" t="s">
        <v>9</v>
      </c>
      <c r="E243" s="1" t="s">
        <v>10</v>
      </c>
      <c r="K243" s="1" t="s">
        <v>11</v>
      </c>
      <c r="O243" s="1" t="s">
        <v>12</v>
      </c>
      <c r="Q243" s="1" t="s">
        <v>13</v>
      </c>
    </row>
    <row r="244" spans="1:24">
      <c r="A244" s="1">
        <v>96</v>
      </c>
      <c r="D244" s="13">
        <v>40203</v>
      </c>
      <c r="E244" s="1">
        <v>62900000</v>
      </c>
      <c r="F244" s="1" t="s">
        <v>28</v>
      </c>
      <c r="I244" s="1" t="s">
        <v>512</v>
      </c>
      <c r="P244" s="1">
        <v>530.91999999999996</v>
      </c>
      <c r="S244" s="1">
        <v>0</v>
      </c>
      <c r="W244" s="1">
        <v>530.91999999999996</v>
      </c>
    </row>
    <row r="245" spans="1:24">
      <c r="A245" s="1">
        <v>577</v>
      </c>
      <c r="D245" s="13">
        <v>40268</v>
      </c>
      <c r="E245" s="1">
        <v>62900001</v>
      </c>
      <c r="F245" s="1" t="s">
        <v>28</v>
      </c>
      <c r="I245" s="2" t="s">
        <v>937</v>
      </c>
      <c r="P245" s="1">
        <v>912</v>
      </c>
      <c r="S245" s="1">
        <v>0</v>
      </c>
      <c r="W245" s="1">
        <v>1442.92</v>
      </c>
    </row>
    <row r="246" spans="1:24">
      <c r="A246" s="1">
        <v>662</v>
      </c>
      <c r="D246" s="13">
        <v>40283</v>
      </c>
      <c r="E246" s="1">
        <v>62900002</v>
      </c>
      <c r="F246" s="1" t="s">
        <v>28</v>
      </c>
      <c r="I246" s="1" t="s">
        <v>513</v>
      </c>
      <c r="P246" s="1">
        <v>818.43</v>
      </c>
      <c r="S246" s="1">
        <v>0</v>
      </c>
      <c r="W246" s="1">
        <v>2261.35</v>
      </c>
    </row>
    <row r="247" spans="1:24">
      <c r="A247" s="1">
        <v>729</v>
      </c>
      <c r="D247" s="13">
        <v>40296</v>
      </c>
      <c r="E247" s="1">
        <v>62900003</v>
      </c>
      <c r="F247" s="1" t="s">
        <v>28</v>
      </c>
      <c r="I247" s="1" t="s">
        <v>521</v>
      </c>
      <c r="P247" s="1">
        <v>180</v>
      </c>
      <c r="S247" s="1">
        <v>0</v>
      </c>
      <c r="W247" s="1">
        <v>2441.35</v>
      </c>
    </row>
    <row r="248" spans="1:24">
      <c r="A248" s="1">
        <v>802</v>
      </c>
      <c r="D248" s="13">
        <v>40298</v>
      </c>
      <c r="E248" s="1">
        <v>62900004</v>
      </c>
      <c r="F248" s="1" t="s">
        <v>28</v>
      </c>
      <c r="I248" s="1" t="s">
        <v>29</v>
      </c>
      <c r="P248" s="1">
        <v>974.7</v>
      </c>
      <c r="S248" s="1">
        <v>0</v>
      </c>
      <c r="W248" s="1">
        <v>3416.05</v>
      </c>
    </row>
    <row r="249" spans="1:24">
      <c r="A249" s="1">
        <v>903</v>
      </c>
      <c r="D249" s="13">
        <v>40311</v>
      </c>
      <c r="E249" s="1">
        <v>62900005</v>
      </c>
      <c r="F249" s="1" t="s">
        <v>28</v>
      </c>
      <c r="I249" s="1" t="s">
        <v>522</v>
      </c>
      <c r="P249" s="1">
        <v>44.05</v>
      </c>
      <c r="S249" s="1">
        <v>0</v>
      </c>
      <c r="W249" s="1">
        <v>3460.1</v>
      </c>
    </row>
    <row r="250" spans="1:24">
      <c r="A250" s="1">
        <v>1246</v>
      </c>
      <c r="D250" s="13">
        <v>40352</v>
      </c>
      <c r="E250" s="1">
        <v>62900006</v>
      </c>
      <c r="F250" s="1" t="s">
        <v>28</v>
      </c>
      <c r="I250" s="1" t="s">
        <v>514</v>
      </c>
      <c r="P250" s="1">
        <v>565.76</v>
      </c>
      <c r="S250" s="1">
        <v>0</v>
      </c>
      <c r="W250" s="1">
        <v>4025.86</v>
      </c>
    </row>
    <row r="251" spans="1:24">
      <c r="A251" s="1">
        <v>1269</v>
      </c>
      <c r="D251" s="13">
        <v>40354</v>
      </c>
      <c r="E251" s="1">
        <v>62900007</v>
      </c>
      <c r="F251" s="1" t="s">
        <v>28</v>
      </c>
      <c r="I251" s="1" t="s">
        <v>392</v>
      </c>
      <c r="P251" s="1">
        <v>587.49</v>
      </c>
      <c r="S251" s="1">
        <v>0</v>
      </c>
      <c r="W251" s="1">
        <v>4613.3500000000004</v>
      </c>
    </row>
    <row r="252" spans="1:24">
      <c r="A252" s="1">
        <v>1414</v>
      </c>
      <c r="D252" s="13">
        <v>40362</v>
      </c>
      <c r="E252" s="1">
        <v>62900008</v>
      </c>
      <c r="F252" s="1" t="s">
        <v>28</v>
      </c>
      <c r="I252" s="1" t="s">
        <v>529</v>
      </c>
      <c r="P252" s="1">
        <v>116.62</v>
      </c>
      <c r="S252" s="1">
        <v>0</v>
      </c>
      <c r="W252" s="1">
        <v>4729.97</v>
      </c>
    </row>
    <row r="253" spans="1:24">
      <c r="A253" s="1">
        <v>2050</v>
      </c>
      <c r="D253" s="13">
        <v>40436</v>
      </c>
      <c r="E253" s="1">
        <v>62900009</v>
      </c>
      <c r="F253" s="1" t="s">
        <v>28</v>
      </c>
      <c r="I253" s="1" t="s">
        <v>515</v>
      </c>
      <c r="P253" s="1">
        <v>593.76</v>
      </c>
      <c r="S253" s="1">
        <v>0</v>
      </c>
      <c r="W253" s="1">
        <v>5323.73</v>
      </c>
    </row>
    <row r="254" spans="1:24">
      <c r="A254" s="1">
        <v>2333</v>
      </c>
      <c r="D254" s="13">
        <v>40466</v>
      </c>
      <c r="E254" s="1">
        <v>62900010</v>
      </c>
      <c r="F254" s="1" t="s">
        <v>28</v>
      </c>
      <c r="I254" s="1" t="s">
        <v>938</v>
      </c>
      <c r="P254" s="1">
        <v>126.5</v>
      </c>
      <c r="S254" s="1">
        <v>0</v>
      </c>
      <c r="W254" s="1">
        <v>5450.23</v>
      </c>
    </row>
    <row r="255" spans="1:24">
      <c r="A255" s="1">
        <v>2425</v>
      </c>
      <c r="D255" s="13">
        <v>40478</v>
      </c>
      <c r="E255" s="1">
        <v>62900011</v>
      </c>
      <c r="F255" s="1" t="s">
        <v>28</v>
      </c>
      <c r="I255" s="1" t="s">
        <v>516</v>
      </c>
      <c r="P255" s="1">
        <v>593.76</v>
      </c>
      <c r="S255" s="1">
        <v>0</v>
      </c>
      <c r="W255" s="1">
        <v>6043.99</v>
      </c>
    </row>
    <row r="256" spans="1:24">
      <c r="A256" s="1">
        <v>2525</v>
      </c>
      <c r="D256" s="13">
        <v>40482</v>
      </c>
      <c r="E256" s="1">
        <v>62900012</v>
      </c>
      <c r="F256" s="1" t="s">
        <v>28</v>
      </c>
      <c r="I256" s="1" t="s">
        <v>939</v>
      </c>
      <c r="P256" s="1">
        <v>816</v>
      </c>
      <c r="S256" s="1">
        <v>0</v>
      </c>
      <c r="W256" s="1">
        <v>6859.99</v>
      </c>
    </row>
    <row r="257" spans="1:24">
      <c r="A257" s="1">
        <v>2545</v>
      </c>
      <c r="D257" s="13">
        <v>40485</v>
      </c>
      <c r="E257" s="1">
        <v>62900013</v>
      </c>
      <c r="F257" s="1" t="s">
        <v>28</v>
      </c>
      <c r="I257" s="1" t="s">
        <v>717</v>
      </c>
      <c r="P257" s="1">
        <v>3000</v>
      </c>
      <c r="S257" s="1">
        <v>0</v>
      </c>
      <c r="W257" s="1">
        <v>9859.99</v>
      </c>
    </row>
    <row r="258" spans="1:24">
      <c r="A258" s="1">
        <v>2550</v>
      </c>
      <c r="D258" s="13">
        <v>40487</v>
      </c>
      <c r="E258" s="1">
        <v>62900014</v>
      </c>
      <c r="F258" s="1" t="s">
        <v>28</v>
      </c>
      <c r="I258" s="1" t="s">
        <v>517</v>
      </c>
      <c r="P258" s="1">
        <v>523.87</v>
      </c>
      <c r="S258" s="1">
        <v>0</v>
      </c>
      <c r="W258" s="1">
        <v>10383.86</v>
      </c>
    </row>
    <row r="259" spans="1:24">
      <c r="A259" s="1">
        <v>2638</v>
      </c>
      <c r="D259" s="13">
        <v>40496</v>
      </c>
      <c r="E259" s="1">
        <v>62900015</v>
      </c>
      <c r="F259" s="1" t="s">
        <v>28</v>
      </c>
      <c r="I259" s="1" t="s">
        <v>518</v>
      </c>
      <c r="P259" s="1">
        <v>662.4</v>
      </c>
      <c r="S259" s="1">
        <v>0</v>
      </c>
      <c r="W259" s="1">
        <v>11046.26</v>
      </c>
    </row>
    <row r="260" spans="1:24">
      <c r="A260" s="1">
        <v>2699</v>
      </c>
      <c r="D260" s="13">
        <v>40504</v>
      </c>
      <c r="E260" s="1">
        <v>62900016</v>
      </c>
      <c r="F260" s="1" t="s">
        <v>28</v>
      </c>
      <c r="I260" s="1" t="s">
        <v>668</v>
      </c>
      <c r="P260" s="1">
        <v>90</v>
      </c>
      <c r="S260" s="1">
        <v>0</v>
      </c>
      <c r="W260" s="1">
        <v>11136.26</v>
      </c>
    </row>
    <row r="261" spans="1:24">
      <c r="A261" s="1">
        <v>2771</v>
      </c>
      <c r="D261" s="13">
        <v>40512</v>
      </c>
      <c r="E261" s="1">
        <v>62900017</v>
      </c>
      <c r="F261" s="1" t="s">
        <v>28</v>
      </c>
      <c r="I261" s="1" t="s">
        <v>940</v>
      </c>
      <c r="P261" s="1">
        <v>1088</v>
      </c>
      <c r="S261" s="1">
        <v>0</v>
      </c>
      <c r="W261" s="1">
        <v>12224.26</v>
      </c>
    </row>
    <row r="262" spans="1:24">
      <c r="A262" s="1">
        <v>2818</v>
      </c>
      <c r="D262" s="13">
        <v>40514</v>
      </c>
      <c r="E262" s="1">
        <v>62900018</v>
      </c>
      <c r="F262" s="1" t="s">
        <v>28</v>
      </c>
      <c r="I262" s="1" t="s">
        <v>941</v>
      </c>
      <c r="P262" s="1">
        <v>195.62</v>
      </c>
      <c r="S262" s="1">
        <v>0</v>
      </c>
      <c r="W262" s="1">
        <v>12419.88</v>
      </c>
    </row>
    <row r="263" spans="1:24">
      <c r="A263" s="1">
        <v>2853</v>
      </c>
      <c r="D263" s="13">
        <v>40517</v>
      </c>
      <c r="E263" s="1">
        <v>62900019</v>
      </c>
      <c r="F263" s="1" t="s">
        <v>28</v>
      </c>
      <c r="I263" s="1" t="s">
        <v>519</v>
      </c>
      <c r="P263" s="1">
        <v>593.76</v>
      </c>
      <c r="S263" s="1">
        <v>0</v>
      </c>
      <c r="W263" s="1">
        <v>13013.64</v>
      </c>
    </row>
    <row r="264" spans="1:24">
      <c r="A264" s="1">
        <v>2892</v>
      </c>
      <c r="D264" s="13">
        <v>40523</v>
      </c>
      <c r="E264" s="1">
        <v>62900020</v>
      </c>
      <c r="F264" s="1" t="s">
        <v>28</v>
      </c>
      <c r="I264" s="1" t="s">
        <v>520</v>
      </c>
      <c r="P264" s="1">
        <v>650.66</v>
      </c>
      <c r="S264" s="1">
        <v>0</v>
      </c>
      <c r="W264" s="1">
        <v>13664.3</v>
      </c>
    </row>
    <row r="265" spans="1:24">
      <c r="L265" s="1" t="s">
        <v>14</v>
      </c>
      <c r="P265" s="1">
        <v>13664.3</v>
      </c>
      <c r="S265" s="1">
        <v>0</v>
      </c>
    </row>
    <row r="266" spans="1:24">
      <c r="B266" s="1" t="s">
        <v>5</v>
      </c>
      <c r="E266" s="1">
        <v>62900003</v>
      </c>
      <c r="J266" s="1" t="s">
        <v>523</v>
      </c>
      <c r="R266" s="1" t="s">
        <v>7</v>
      </c>
      <c r="X266" s="1">
        <v>0</v>
      </c>
    </row>
    <row r="267" spans="1:24">
      <c r="U267" s="1" t="s">
        <v>8</v>
      </c>
    </row>
    <row r="268" spans="1:24">
      <c r="B268" s="1" t="s">
        <v>9</v>
      </c>
      <c r="E268" s="1" t="s">
        <v>10</v>
      </c>
      <c r="K268" s="1" t="s">
        <v>11</v>
      </c>
      <c r="O268" s="1" t="s">
        <v>12</v>
      </c>
      <c r="Q268" s="1" t="s">
        <v>13</v>
      </c>
    </row>
    <row r="269" spans="1:24">
      <c r="A269" s="1">
        <v>87</v>
      </c>
      <c r="D269" s="13">
        <v>40200</v>
      </c>
      <c r="E269" s="1">
        <v>62900003</v>
      </c>
      <c r="F269" s="1" t="s">
        <v>523</v>
      </c>
      <c r="I269" s="1" t="s">
        <v>30</v>
      </c>
      <c r="P269" s="1">
        <v>6000</v>
      </c>
      <c r="S269" s="1">
        <v>0</v>
      </c>
      <c r="W269" s="1">
        <v>6000</v>
      </c>
    </row>
    <row r="270" spans="1:24">
      <c r="L270" s="1" t="s">
        <v>14</v>
      </c>
      <c r="P270" s="1">
        <v>6000</v>
      </c>
      <c r="S270" s="1">
        <v>0</v>
      </c>
    </row>
    <row r="271" spans="1:24">
      <c r="B271" s="1" t="s">
        <v>5</v>
      </c>
      <c r="E271" s="1">
        <v>64000000</v>
      </c>
      <c r="J271" s="1" t="s">
        <v>474</v>
      </c>
      <c r="R271" s="1" t="s">
        <v>7</v>
      </c>
      <c r="X271" s="1">
        <v>0</v>
      </c>
    </row>
    <row r="272" spans="1:24">
      <c r="U272" s="1" t="s">
        <v>8</v>
      </c>
    </row>
    <row r="273" spans="1:23">
      <c r="B273" s="1" t="s">
        <v>9</v>
      </c>
      <c r="E273" s="1" t="s">
        <v>10</v>
      </c>
      <c r="K273" s="1" t="s">
        <v>11</v>
      </c>
      <c r="O273" s="1" t="s">
        <v>12</v>
      </c>
      <c r="Q273" s="1" t="s">
        <v>13</v>
      </c>
    </row>
    <row r="274" spans="1:23">
      <c r="A274" s="1">
        <v>147</v>
      </c>
      <c r="D274" s="13">
        <v>40209</v>
      </c>
      <c r="E274" s="1">
        <v>64000000</v>
      </c>
      <c r="F274" s="1" t="s">
        <v>474</v>
      </c>
      <c r="I274" s="1" t="s">
        <v>475</v>
      </c>
      <c r="P274" s="1">
        <v>1884.59</v>
      </c>
      <c r="S274" s="1">
        <v>0</v>
      </c>
      <c r="W274" s="1">
        <v>1884.59</v>
      </c>
    </row>
    <row r="275" spans="1:23">
      <c r="A275" s="1">
        <v>335</v>
      </c>
      <c r="D275" s="13">
        <v>40237</v>
      </c>
      <c r="E275" s="1">
        <v>64000001</v>
      </c>
      <c r="F275" s="1" t="s">
        <v>474</v>
      </c>
      <c r="I275" s="1" t="s">
        <v>476</v>
      </c>
      <c r="P275" s="1">
        <v>1810.7</v>
      </c>
      <c r="S275" s="1">
        <v>0</v>
      </c>
      <c r="W275" s="1">
        <v>3695.29</v>
      </c>
    </row>
    <row r="276" spans="1:23">
      <c r="A276" s="1">
        <v>548</v>
      </c>
      <c r="D276" s="13">
        <v>40268</v>
      </c>
      <c r="E276" s="1">
        <v>64000002</v>
      </c>
      <c r="F276" s="1" t="s">
        <v>474</v>
      </c>
      <c r="I276" s="1" t="s">
        <v>477</v>
      </c>
      <c r="P276" s="1">
        <v>2121.87</v>
      </c>
      <c r="S276" s="1">
        <v>0</v>
      </c>
      <c r="W276" s="1">
        <v>5817.16</v>
      </c>
    </row>
    <row r="277" spans="1:23">
      <c r="A277" s="1">
        <v>753</v>
      </c>
      <c r="D277" s="13">
        <v>40298</v>
      </c>
      <c r="E277" s="1">
        <v>64000003</v>
      </c>
      <c r="F277" s="1" t="s">
        <v>474</v>
      </c>
      <c r="I277" s="1" t="s">
        <v>478</v>
      </c>
      <c r="P277" s="1">
        <v>2134.0100000000002</v>
      </c>
      <c r="S277" s="1">
        <v>0</v>
      </c>
      <c r="W277" s="1">
        <v>7951.17</v>
      </c>
    </row>
    <row r="278" spans="1:23">
      <c r="A278" s="1">
        <v>1060</v>
      </c>
      <c r="D278" s="13">
        <v>40329</v>
      </c>
      <c r="E278" s="1">
        <v>64000004</v>
      </c>
      <c r="F278" s="1" t="s">
        <v>474</v>
      </c>
      <c r="I278" s="1" t="s">
        <v>479</v>
      </c>
      <c r="P278" s="1">
        <v>2303.2199999999998</v>
      </c>
      <c r="S278" s="1">
        <v>0</v>
      </c>
      <c r="W278" s="1">
        <v>10254.39</v>
      </c>
    </row>
    <row r="279" spans="1:23">
      <c r="A279" s="1">
        <v>1347</v>
      </c>
      <c r="D279" s="13">
        <v>40359</v>
      </c>
      <c r="E279" s="1">
        <v>64000005</v>
      </c>
      <c r="F279" s="1" t="s">
        <v>474</v>
      </c>
      <c r="I279" s="1" t="s">
        <v>480</v>
      </c>
      <c r="P279" s="1">
        <v>2170.62</v>
      </c>
      <c r="S279" s="1">
        <v>0</v>
      </c>
      <c r="W279" s="1">
        <v>12425.01</v>
      </c>
    </row>
    <row r="280" spans="1:23">
      <c r="A280" s="1">
        <v>1676</v>
      </c>
      <c r="D280" s="13">
        <v>40390</v>
      </c>
      <c r="E280" s="1">
        <v>64000006</v>
      </c>
      <c r="F280" s="1" t="s">
        <v>474</v>
      </c>
      <c r="I280" s="1" t="s">
        <v>481</v>
      </c>
      <c r="P280" s="1">
        <v>2009.71</v>
      </c>
      <c r="S280" s="1">
        <v>0</v>
      </c>
      <c r="W280" s="1">
        <v>14434.72</v>
      </c>
    </row>
    <row r="281" spans="1:23">
      <c r="A281" s="1">
        <v>1677</v>
      </c>
      <c r="D281" s="13">
        <v>40390</v>
      </c>
      <c r="E281" s="1">
        <v>64000007</v>
      </c>
      <c r="F281" s="1" t="s">
        <v>474</v>
      </c>
      <c r="I281" s="1" t="s">
        <v>482</v>
      </c>
      <c r="P281" s="1">
        <v>193.09</v>
      </c>
      <c r="S281" s="1">
        <v>0</v>
      </c>
      <c r="W281" s="1">
        <v>14627.81</v>
      </c>
    </row>
    <row r="282" spans="1:23">
      <c r="A282" s="1">
        <v>1678</v>
      </c>
      <c r="D282" s="13">
        <v>40390</v>
      </c>
      <c r="E282" s="1">
        <v>64000008</v>
      </c>
      <c r="F282" s="1" t="s">
        <v>474</v>
      </c>
      <c r="I282" s="1" t="s">
        <v>482</v>
      </c>
      <c r="P282" s="1">
        <v>164.4</v>
      </c>
      <c r="S282" s="1">
        <v>0</v>
      </c>
      <c r="W282" s="1">
        <v>14792.21</v>
      </c>
    </row>
    <row r="283" spans="1:23">
      <c r="A283" s="1">
        <v>1931</v>
      </c>
      <c r="D283" s="13">
        <v>40421</v>
      </c>
      <c r="E283" s="1">
        <v>64000009</v>
      </c>
      <c r="F283" s="1" t="s">
        <v>474</v>
      </c>
      <c r="I283" s="1" t="s">
        <v>483</v>
      </c>
      <c r="P283" s="1">
        <v>1924.14</v>
      </c>
      <c r="S283" s="1">
        <v>0</v>
      </c>
      <c r="W283" s="1">
        <v>16716.349999999999</v>
      </c>
    </row>
    <row r="284" spans="1:23">
      <c r="A284" s="1">
        <v>2184</v>
      </c>
      <c r="D284" s="13">
        <v>40451</v>
      </c>
      <c r="E284" s="1">
        <v>64000010</v>
      </c>
      <c r="F284" s="1" t="s">
        <v>474</v>
      </c>
      <c r="I284" s="1" t="s">
        <v>484</v>
      </c>
      <c r="P284" s="1">
        <v>1676.33</v>
      </c>
      <c r="S284" s="1">
        <v>0</v>
      </c>
      <c r="W284" s="1">
        <v>18392.68</v>
      </c>
    </row>
    <row r="285" spans="1:23">
      <c r="A285" s="1">
        <v>2502</v>
      </c>
      <c r="D285" s="13">
        <v>40482</v>
      </c>
      <c r="E285" s="1">
        <v>64000011</v>
      </c>
      <c r="F285" s="1" t="s">
        <v>474</v>
      </c>
      <c r="I285" s="1" t="s">
        <v>485</v>
      </c>
      <c r="P285" s="1">
        <v>1791.43</v>
      </c>
      <c r="S285" s="1">
        <v>0</v>
      </c>
      <c r="W285" s="1">
        <v>20184.11</v>
      </c>
    </row>
    <row r="286" spans="1:23">
      <c r="A286" s="1">
        <v>2775</v>
      </c>
      <c r="D286" s="13">
        <v>40512</v>
      </c>
      <c r="E286" s="1">
        <v>64000012</v>
      </c>
      <c r="F286" s="1" t="s">
        <v>474</v>
      </c>
      <c r="I286" s="1" t="s">
        <v>486</v>
      </c>
      <c r="P286" s="1">
        <v>1991.72</v>
      </c>
      <c r="S286" s="1">
        <v>0</v>
      </c>
      <c r="W286" s="1">
        <v>22175.83</v>
      </c>
    </row>
    <row r="287" spans="1:23">
      <c r="A287" s="1">
        <v>3091</v>
      </c>
      <c r="D287" s="13">
        <v>40543</v>
      </c>
      <c r="E287" s="1">
        <v>64000013</v>
      </c>
      <c r="F287" s="1" t="s">
        <v>474</v>
      </c>
      <c r="I287" s="1" t="s">
        <v>487</v>
      </c>
      <c r="P287" s="1">
        <v>1603.66</v>
      </c>
      <c r="S287" s="1">
        <v>0</v>
      </c>
      <c r="W287" s="1">
        <v>23779.49</v>
      </c>
    </row>
    <row r="288" spans="1:23">
      <c r="L288" s="1" t="s">
        <v>14</v>
      </c>
      <c r="P288" s="1">
        <v>23779.49</v>
      </c>
      <c r="S288" s="1">
        <v>0</v>
      </c>
    </row>
    <row r="289" spans="1:24">
      <c r="B289" s="1" t="s">
        <v>5</v>
      </c>
      <c r="E289" s="1">
        <v>64000005</v>
      </c>
      <c r="J289" s="1" t="s">
        <v>401</v>
      </c>
      <c r="R289" s="1" t="s">
        <v>7</v>
      </c>
      <c r="X289" s="1">
        <v>0</v>
      </c>
    </row>
    <row r="290" spans="1:24">
      <c r="U290" s="1" t="s">
        <v>8</v>
      </c>
    </row>
    <row r="291" spans="1:24">
      <c r="B291" s="1" t="s">
        <v>9</v>
      </c>
      <c r="E291" s="1" t="s">
        <v>10</v>
      </c>
      <c r="K291" s="1" t="s">
        <v>11</v>
      </c>
      <c r="O291" s="1" t="s">
        <v>12</v>
      </c>
      <c r="Q291" s="1" t="s">
        <v>13</v>
      </c>
    </row>
    <row r="292" spans="1:24">
      <c r="A292" s="1">
        <v>148</v>
      </c>
      <c r="D292" s="13">
        <v>40209</v>
      </c>
      <c r="E292" s="1">
        <v>64000005</v>
      </c>
      <c r="F292" s="1" t="s">
        <v>401</v>
      </c>
      <c r="I292" s="1" t="s">
        <v>402</v>
      </c>
      <c r="P292" s="1">
        <v>1803.89</v>
      </c>
      <c r="S292" s="1">
        <v>0</v>
      </c>
      <c r="W292" s="1">
        <v>1803.89</v>
      </c>
    </row>
    <row r="293" spans="1:24">
      <c r="A293" s="1">
        <v>336</v>
      </c>
      <c r="D293" s="13">
        <v>40237</v>
      </c>
      <c r="E293" s="1">
        <v>64000006</v>
      </c>
      <c r="F293" s="1" t="s">
        <v>401</v>
      </c>
      <c r="I293" s="1" t="s">
        <v>403</v>
      </c>
      <c r="P293" s="1">
        <v>1470.7</v>
      </c>
      <c r="S293" s="1">
        <v>0</v>
      </c>
      <c r="W293" s="1">
        <v>3274.59</v>
      </c>
    </row>
    <row r="294" spans="1:24">
      <c r="A294" s="1">
        <v>549</v>
      </c>
      <c r="D294" s="13">
        <v>40268</v>
      </c>
      <c r="E294" s="1">
        <v>64000007</v>
      </c>
      <c r="F294" s="1" t="s">
        <v>401</v>
      </c>
      <c r="I294" s="1" t="s">
        <v>404</v>
      </c>
      <c r="P294" s="1">
        <v>1791.87</v>
      </c>
      <c r="S294" s="1">
        <v>0</v>
      </c>
      <c r="W294" s="1">
        <v>5066.46</v>
      </c>
    </row>
    <row r="295" spans="1:24">
      <c r="A295" s="1">
        <v>754</v>
      </c>
      <c r="D295" s="13">
        <v>40298</v>
      </c>
      <c r="E295" s="1">
        <v>64000008</v>
      </c>
      <c r="F295" s="1" t="s">
        <v>401</v>
      </c>
      <c r="I295" s="1" t="s">
        <v>405</v>
      </c>
      <c r="P295" s="1">
        <v>1847.18</v>
      </c>
      <c r="S295" s="1">
        <v>0</v>
      </c>
      <c r="W295" s="1">
        <v>6913.64</v>
      </c>
    </row>
    <row r="296" spans="1:24">
      <c r="A296" s="1">
        <v>1055</v>
      </c>
      <c r="D296" s="13">
        <v>40329</v>
      </c>
      <c r="E296" s="1">
        <v>64000009</v>
      </c>
      <c r="F296" s="1" t="s">
        <v>401</v>
      </c>
      <c r="I296" s="1" t="s">
        <v>406</v>
      </c>
      <c r="P296" s="1">
        <v>2102.4499999999998</v>
      </c>
      <c r="S296" s="1">
        <v>0</v>
      </c>
      <c r="W296" s="1">
        <v>9016.09</v>
      </c>
    </row>
    <row r="297" spans="1:24">
      <c r="A297" s="1">
        <v>1344</v>
      </c>
      <c r="D297" s="13">
        <v>40359</v>
      </c>
      <c r="E297" s="1">
        <v>64000010</v>
      </c>
      <c r="F297" s="1" t="s">
        <v>401</v>
      </c>
      <c r="I297" s="1" t="s">
        <v>407</v>
      </c>
      <c r="P297" s="1">
        <v>1810.78</v>
      </c>
      <c r="S297" s="1">
        <v>0</v>
      </c>
      <c r="W297" s="1">
        <v>10826.87</v>
      </c>
    </row>
    <row r="298" spans="1:24">
      <c r="A298" s="1">
        <v>1681</v>
      </c>
      <c r="D298" s="13">
        <v>40390</v>
      </c>
      <c r="E298" s="1">
        <v>64000011</v>
      </c>
      <c r="F298" s="1" t="s">
        <v>401</v>
      </c>
      <c r="I298" s="1" t="s">
        <v>408</v>
      </c>
      <c r="P298" s="1">
        <v>1712.76</v>
      </c>
      <c r="S298" s="1">
        <v>0</v>
      </c>
      <c r="W298" s="1">
        <v>12539.63</v>
      </c>
    </row>
    <row r="299" spans="1:24">
      <c r="A299" s="1">
        <v>1682</v>
      </c>
      <c r="D299" s="13">
        <v>40390</v>
      </c>
      <c r="E299" s="1">
        <v>64000012</v>
      </c>
      <c r="F299" s="1" t="s">
        <v>401</v>
      </c>
      <c r="I299" s="1" t="s">
        <v>409</v>
      </c>
      <c r="P299" s="1">
        <v>175.18</v>
      </c>
      <c r="S299" s="1">
        <v>0</v>
      </c>
      <c r="W299" s="1">
        <v>12714.81</v>
      </c>
    </row>
    <row r="300" spans="1:24">
      <c r="A300" s="1">
        <v>1683</v>
      </c>
      <c r="D300" s="13">
        <v>40390</v>
      </c>
      <c r="E300" s="1">
        <v>64000013</v>
      </c>
      <c r="F300" s="1" t="s">
        <v>401</v>
      </c>
      <c r="I300" s="1" t="s">
        <v>409</v>
      </c>
      <c r="P300" s="1">
        <v>175.18</v>
      </c>
      <c r="S300" s="1">
        <v>0</v>
      </c>
      <c r="W300" s="1">
        <v>12889.99</v>
      </c>
    </row>
    <row r="301" spans="1:24">
      <c r="A301" s="1">
        <v>1933</v>
      </c>
      <c r="D301" s="13">
        <v>40421</v>
      </c>
      <c r="E301" s="1">
        <v>64000014</v>
      </c>
      <c r="F301" s="1" t="s">
        <v>401</v>
      </c>
      <c r="I301" s="1" t="s">
        <v>410</v>
      </c>
      <c r="P301" s="1">
        <v>1848.16</v>
      </c>
      <c r="S301" s="1">
        <v>0</v>
      </c>
      <c r="W301" s="1">
        <v>14738.15</v>
      </c>
    </row>
    <row r="302" spans="1:24">
      <c r="A302" s="1">
        <v>2186</v>
      </c>
      <c r="D302" s="13">
        <v>40451</v>
      </c>
      <c r="E302" s="1">
        <v>64000015</v>
      </c>
      <c r="F302" s="1" t="s">
        <v>401</v>
      </c>
      <c r="I302" s="1" t="s">
        <v>411</v>
      </c>
      <c r="P302" s="1">
        <v>1422.53</v>
      </c>
      <c r="S302" s="1">
        <v>0</v>
      </c>
      <c r="W302" s="1">
        <v>16160.68</v>
      </c>
    </row>
    <row r="303" spans="1:24">
      <c r="A303" s="1">
        <v>2504</v>
      </c>
      <c r="D303" s="13">
        <v>40482</v>
      </c>
      <c r="E303" s="1">
        <v>64000016</v>
      </c>
      <c r="F303" s="1" t="s">
        <v>401</v>
      </c>
      <c r="I303" s="1" t="s">
        <v>412</v>
      </c>
      <c r="P303" s="1">
        <v>1550.54</v>
      </c>
      <c r="S303" s="1">
        <v>0</v>
      </c>
      <c r="W303" s="1">
        <v>17711.22</v>
      </c>
    </row>
    <row r="304" spans="1:24">
      <c r="A304" s="1">
        <v>2779</v>
      </c>
      <c r="D304" s="13">
        <v>40512</v>
      </c>
      <c r="E304" s="1">
        <v>64000017</v>
      </c>
      <c r="F304" s="1" t="s">
        <v>401</v>
      </c>
      <c r="I304" s="1" t="s">
        <v>413</v>
      </c>
      <c r="P304" s="1">
        <v>1739.75</v>
      </c>
      <c r="S304" s="1">
        <v>0</v>
      </c>
      <c r="W304" s="1">
        <v>19450.97</v>
      </c>
    </row>
    <row r="305" spans="1:24">
      <c r="A305" s="1">
        <v>3090</v>
      </c>
      <c r="D305" s="13">
        <v>40543</v>
      </c>
      <c r="E305" s="1">
        <v>64000018</v>
      </c>
      <c r="F305" s="1" t="s">
        <v>401</v>
      </c>
      <c r="I305" s="1" t="s">
        <v>31</v>
      </c>
      <c r="P305" s="1">
        <v>1588.93</v>
      </c>
      <c r="S305" s="1">
        <v>0</v>
      </c>
      <c r="W305" s="1">
        <v>21039.9</v>
      </c>
    </row>
    <row r="306" spans="1:24">
      <c r="L306" s="1" t="s">
        <v>14</v>
      </c>
      <c r="P306" s="1">
        <v>21039.9</v>
      </c>
      <c r="S306" s="1">
        <v>0</v>
      </c>
    </row>
    <row r="307" spans="1:24">
      <c r="B307" s="1" t="s">
        <v>5</v>
      </c>
      <c r="E307" s="1">
        <v>64000007</v>
      </c>
      <c r="J307" s="1" t="s">
        <v>530</v>
      </c>
      <c r="R307" s="1" t="s">
        <v>7</v>
      </c>
      <c r="X307" s="1">
        <v>0</v>
      </c>
    </row>
    <row r="308" spans="1:24">
      <c r="U308" s="1" t="s">
        <v>8</v>
      </c>
    </row>
    <row r="309" spans="1:24">
      <c r="B309" s="1" t="s">
        <v>9</v>
      </c>
      <c r="E309" s="1" t="s">
        <v>10</v>
      </c>
      <c r="K309" s="1" t="s">
        <v>11</v>
      </c>
      <c r="O309" s="1" t="s">
        <v>12</v>
      </c>
      <c r="Q309" s="1" t="s">
        <v>13</v>
      </c>
    </row>
    <row r="310" spans="1:24">
      <c r="A310" s="1">
        <v>150</v>
      </c>
      <c r="D310" s="13">
        <v>40209</v>
      </c>
      <c r="E310" s="1">
        <v>64000007</v>
      </c>
      <c r="F310" s="1" t="s">
        <v>530</v>
      </c>
      <c r="I310" s="2" t="s">
        <v>531</v>
      </c>
      <c r="P310" s="1">
        <v>1644.3</v>
      </c>
      <c r="S310" s="1">
        <v>0</v>
      </c>
      <c r="W310" s="1">
        <v>1644.3</v>
      </c>
    </row>
    <row r="311" spans="1:24">
      <c r="A311" s="1">
        <v>340</v>
      </c>
      <c r="D311" s="13">
        <v>40237</v>
      </c>
      <c r="E311" s="1">
        <v>64000008</v>
      </c>
      <c r="F311" s="1" t="s">
        <v>530</v>
      </c>
      <c r="I311" s="1" t="s">
        <v>532</v>
      </c>
      <c r="P311" s="1">
        <v>1881.81</v>
      </c>
      <c r="S311" s="1">
        <v>0</v>
      </c>
      <c r="W311" s="1">
        <v>3526.11</v>
      </c>
    </row>
    <row r="312" spans="1:24">
      <c r="A312" s="1">
        <v>421</v>
      </c>
      <c r="D312" s="13">
        <v>40247</v>
      </c>
      <c r="E312" s="1">
        <v>64000009</v>
      </c>
      <c r="F312" s="1" t="s">
        <v>530</v>
      </c>
      <c r="I312" s="1" t="s">
        <v>533</v>
      </c>
      <c r="P312" s="1">
        <v>646.58000000000004</v>
      </c>
      <c r="S312" s="1">
        <v>0</v>
      </c>
      <c r="W312" s="1">
        <v>4172.6899999999996</v>
      </c>
    </row>
    <row r="313" spans="1:24">
      <c r="A313" s="1">
        <v>422</v>
      </c>
      <c r="D313" s="13">
        <v>40247</v>
      </c>
      <c r="E313" s="1">
        <v>64000010</v>
      </c>
      <c r="F313" s="1" t="s">
        <v>530</v>
      </c>
      <c r="I313" s="1" t="s">
        <v>534</v>
      </c>
      <c r="P313" s="1">
        <v>195.62</v>
      </c>
      <c r="S313" s="1">
        <v>0</v>
      </c>
      <c r="W313" s="1">
        <v>4368.3100000000004</v>
      </c>
    </row>
    <row r="314" spans="1:24">
      <c r="L314" s="1" t="s">
        <v>14</v>
      </c>
      <c r="P314" s="1">
        <v>4368.3100000000004</v>
      </c>
      <c r="S314" s="1">
        <v>0</v>
      </c>
    </row>
    <row r="315" spans="1:24">
      <c r="B315" s="1" t="s">
        <v>5</v>
      </c>
      <c r="E315" s="1">
        <v>64000008</v>
      </c>
      <c r="J315" s="2" t="s">
        <v>580</v>
      </c>
      <c r="R315" s="1" t="s">
        <v>7</v>
      </c>
      <c r="X315" s="1">
        <v>0</v>
      </c>
    </row>
    <row r="316" spans="1:24">
      <c r="U316" s="1" t="s">
        <v>8</v>
      </c>
    </row>
    <row r="317" spans="1:24">
      <c r="B317" s="1" t="s">
        <v>9</v>
      </c>
      <c r="E317" s="1" t="s">
        <v>10</v>
      </c>
      <c r="K317" s="1" t="s">
        <v>11</v>
      </c>
      <c r="O317" s="1" t="s">
        <v>12</v>
      </c>
      <c r="Q317" s="1" t="s">
        <v>13</v>
      </c>
    </row>
    <row r="318" spans="1:24">
      <c r="A318" s="1">
        <v>149</v>
      </c>
      <c r="D318" s="13">
        <v>40209</v>
      </c>
      <c r="E318" s="1">
        <v>64000008</v>
      </c>
      <c r="F318" s="2" t="s">
        <v>580</v>
      </c>
      <c r="I318" s="1" t="s">
        <v>669</v>
      </c>
      <c r="P318" s="1">
        <v>1435.41</v>
      </c>
      <c r="S318" s="1">
        <v>0</v>
      </c>
      <c r="W318" s="1">
        <v>1435.41</v>
      </c>
    </row>
    <row r="319" spans="1:24">
      <c r="A319" s="1">
        <v>337</v>
      </c>
      <c r="D319" s="13">
        <v>40237</v>
      </c>
      <c r="E319" s="1">
        <v>64000009</v>
      </c>
      <c r="F319" s="2" t="s">
        <v>580</v>
      </c>
      <c r="I319" s="1" t="s">
        <v>670</v>
      </c>
      <c r="P319" s="1">
        <v>1341.14</v>
      </c>
      <c r="S319" s="1">
        <v>0</v>
      </c>
      <c r="W319" s="1">
        <v>2776.55</v>
      </c>
    </row>
    <row r="320" spans="1:24">
      <c r="A320" s="1">
        <v>550</v>
      </c>
      <c r="D320" s="13">
        <v>40268</v>
      </c>
      <c r="E320" s="1">
        <v>64000010</v>
      </c>
      <c r="F320" s="2" t="s">
        <v>580</v>
      </c>
      <c r="I320" s="1" t="s">
        <v>671</v>
      </c>
      <c r="P320" s="1">
        <v>1505.61</v>
      </c>
      <c r="S320" s="1">
        <v>0</v>
      </c>
      <c r="W320" s="1">
        <v>4282.16</v>
      </c>
    </row>
    <row r="321" spans="1:24">
      <c r="A321" s="1">
        <v>755</v>
      </c>
      <c r="D321" s="13">
        <v>40298</v>
      </c>
      <c r="E321" s="1">
        <v>64000011</v>
      </c>
      <c r="F321" s="2" t="s">
        <v>580</v>
      </c>
      <c r="I321" s="1" t="s">
        <v>672</v>
      </c>
      <c r="P321" s="1">
        <v>1521.94</v>
      </c>
      <c r="S321" s="1">
        <v>0</v>
      </c>
      <c r="W321" s="1">
        <v>5804.1</v>
      </c>
    </row>
    <row r="322" spans="1:24">
      <c r="A322" s="1">
        <v>1057</v>
      </c>
      <c r="D322" s="13">
        <v>40329</v>
      </c>
      <c r="E322" s="1">
        <v>64000012</v>
      </c>
      <c r="F322" s="2" t="s">
        <v>580</v>
      </c>
      <c r="I322" s="1" t="s">
        <v>673</v>
      </c>
      <c r="P322" s="1">
        <v>1993.76</v>
      </c>
      <c r="S322" s="1">
        <v>0</v>
      </c>
      <c r="W322" s="1">
        <v>7797.86</v>
      </c>
    </row>
    <row r="323" spans="1:24">
      <c r="A323" s="1">
        <v>1350</v>
      </c>
      <c r="D323" s="13">
        <v>40359</v>
      </c>
      <c r="E323" s="1">
        <v>64000013</v>
      </c>
      <c r="F323" s="2" t="s">
        <v>580</v>
      </c>
      <c r="I323" s="1" t="s">
        <v>674</v>
      </c>
      <c r="P323" s="1">
        <v>1622.86</v>
      </c>
      <c r="S323" s="1">
        <v>0</v>
      </c>
      <c r="W323" s="1">
        <v>9420.7199999999993</v>
      </c>
    </row>
    <row r="324" spans="1:24">
      <c r="A324" s="1">
        <v>1364</v>
      </c>
      <c r="D324" s="13">
        <v>40359</v>
      </c>
      <c r="E324" s="1">
        <v>64000014</v>
      </c>
      <c r="F324" s="2" t="s">
        <v>580</v>
      </c>
      <c r="I324" s="1" t="s">
        <v>675</v>
      </c>
      <c r="P324" s="1">
        <v>1067.54</v>
      </c>
      <c r="S324" s="1">
        <v>0</v>
      </c>
      <c r="W324" s="1">
        <v>10488.26</v>
      </c>
    </row>
    <row r="325" spans="1:24">
      <c r="A325" s="1">
        <v>1686</v>
      </c>
      <c r="D325" s="13">
        <v>40390</v>
      </c>
      <c r="E325" s="1">
        <v>64000015</v>
      </c>
      <c r="F325" s="2" t="s">
        <v>580</v>
      </c>
      <c r="I325" s="1" t="s">
        <v>676</v>
      </c>
      <c r="P325" s="1">
        <v>1801.98</v>
      </c>
      <c r="S325" s="1">
        <v>0</v>
      </c>
      <c r="W325" s="1">
        <v>12290.24</v>
      </c>
    </row>
    <row r="326" spans="1:24">
      <c r="A326" s="1">
        <v>1687</v>
      </c>
      <c r="D326" s="13">
        <v>40390</v>
      </c>
      <c r="E326" s="1">
        <v>64000016</v>
      </c>
      <c r="F326" s="2" t="s">
        <v>580</v>
      </c>
      <c r="I326" s="1" t="s">
        <v>677</v>
      </c>
      <c r="P326" s="1">
        <v>44.63</v>
      </c>
      <c r="S326" s="1">
        <v>0</v>
      </c>
      <c r="W326" s="1">
        <v>12334.87</v>
      </c>
    </row>
    <row r="327" spans="1:24">
      <c r="A327" s="1">
        <v>1688</v>
      </c>
      <c r="D327" s="13">
        <v>40390</v>
      </c>
      <c r="E327" s="1">
        <v>64000017</v>
      </c>
      <c r="F327" s="2" t="s">
        <v>580</v>
      </c>
      <c r="I327" s="1" t="s">
        <v>677</v>
      </c>
      <c r="P327" s="1">
        <v>164.37</v>
      </c>
      <c r="S327" s="1">
        <v>0</v>
      </c>
      <c r="W327" s="1">
        <v>12499.24</v>
      </c>
    </row>
    <row r="328" spans="1:24">
      <c r="A328" s="1">
        <v>1935</v>
      </c>
      <c r="D328" s="13">
        <v>40421</v>
      </c>
      <c r="E328" s="1">
        <v>64000018</v>
      </c>
      <c r="F328" s="2" t="s">
        <v>580</v>
      </c>
      <c r="I328" s="1" t="s">
        <v>678</v>
      </c>
      <c r="P328" s="1">
        <v>1609.84</v>
      </c>
      <c r="S328" s="1">
        <v>0</v>
      </c>
      <c r="W328" s="1">
        <v>14109.08</v>
      </c>
    </row>
    <row r="329" spans="1:24">
      <c r="A329" s="1">
        <v>2188</v>
      </c>
      <c r="D329" s="13">
        <v>40451</v>
      </c>
      <c r="E329" s="1">
        <v>64000019</v>
      </c>
      <c r="F329" s="2" t="s">
        <v>580</v>
      </c>
      <c r="I329" s="1" t="s">
        <v>679</v>
      </c>
      <c r="P329" s="1">
        <v>1403.56</v>
      </c>
      <c r="S329" s="1">
        <v>0</v>
      </c>
      <c r="W329" s="1">
        <v>15512.64</v>
      </c>
    </row>
    <row r="330" spans="1:24">
      <c r="A330" s="1">
        <v>2506</v>
      </c>
      <c r="D330" s="13">
        <v>40482</v>
      </c>
      <c r="E330" s="1">
        <v>64000020</v>
      </c>
      <c r="F330" s="2" t="s">
        <v>580</v>
      </c>
      <c r="I330" s="1" t="s">
        <v>680</v>
      </c>
      <c r="P330" s="1">
        <v>1636.31</v>
      </c>
      <c r="S330" s="1">
        <v>0</v>
      </c>
      <c r="W330" s="1">
        <v>17148.95</v>
      </c>
    </row>
    <row r="331" spans="1:24">
      <c r="A331" s="1">
        <v>2777</v>
      </c>
      <c r="D331" s="13">
        <v>40512</v>
      </c>
      <c r="E331" s="1">
        <v>64000021</v>
      </c>
      <c r="F331" s="2" t="s">
        <v>580</v>
      </c>
      <c r="I331" s="1" t="s">
        <v>681</v>
      </c>
      <c r="P331" s="1">
        <v>1585.67</v>
      </c>
      <c r="S331" s="1">
        <v>0</v>
      </c>
      <c r="W331" s="1">
        <v>18734.62</v>
      </c>
    </row>
    <row r="332" spans="1:24">
      <c r="A332" s="1">
        <v>3094</v>
      </c>
      <c r="D332" s="13">
        <v>40543</v>
      </c>
      <c r="E332" s="1">
        <v>64000022</v>
      </c>
      <c r="F332" s="2" t="s">
        <v>580</v>
      </c>
      <c r="I332" s="1" t="s">
        <v>682</v>
      </c>
      <c r="P332" s="1">
        <v>894.92</v>
      </c>
      <c r="S332" s="1">
        <v>0</v>
      </c>
      <c r="W332" s="1">
        <v>19629.54</v>
      </c>
    </row>
    <row r="333" spans="1:24">
      <c r="A333" s="1">
        <v>3095</v>
      </c>
      <c r="D333" s="13">
        <v>40543</v>
      </c>
      <c r="E333" s="1">
        <v>64000023</v>
      </c>
      <c r="F333" s="2" t="s">
        <v>580</v>
      </c>
      <c r="I333" s="1" t="s">
        <v>683</v>
      </c>
      <c r="P333" s="1">
        <v>1066.45</v>
      </c>
      <c r="S333" s="1">
        <v>0</v>
      </c>
      <c r="W333" s="1">
        <v>20695.990000000002</v>
      </c>
    </row>
    <row r="334" spans="1:24">
      <c r="L334" s="1" t="s">
        <v>14</v>
      </c>
      <c r="P334" s="1">
        <v>20695.990000000002</v>
      </c>
      <c r="S334" s="1">
        <v>0</v>
      </c>
    </row>
    <row r="335" spans="1:24">
      <c r="B335" s="1" t="s">
        <v>5</v>
      </c>
      <c r="E335" s="1">
        <v>64000012</v>
      </c>
      <c r="J335" s="1" t="s">
        <v>490</v>
      </c>
      <c r="R335" s="1" t="s">
        <v>7</v>
      </c>
      <c r="X335" s="1">
        <v>0</v>
      </c>
    </row>
    <row r="336" spans="1:24">
      <c r="U336" s="1" t="s">
        <v>8</v>
      </c>
    </row>
    <row r="337" spans="1:24">
      <c r="B337" s="1" t="s">
        <v>9</v>
      </c>
      <c r="E337" s="1" t="s">
        <v>10</v>
      </c>
      <c r="K337" s="1" t="s">
        <v>11</v>
      </c>
      <c r="O337" s="1" t="s">
        <v>12</v>
      </c>
      <c r="Q337" s="1" t="s">
        <v>13</v>
      </c>
    </row>
    <row r="338" spans="1:24">
      <c r="A338" s="1">
        <v>553</v>
      </c>
      <c r="D338" s="13">
        <v>40268</v>
      </c>
      <c r="E338" s="1">
        <v>64000012</v>
      </c>
      <c r="F338" s="1" t="s">
        <v>490</v>
      </c>
      <c r="I338" s="1" t="s">
        <v>491</v>
      </c>
      <c r="P338" s="1">
        <v>705.54</v>
      </c>
      <c r="S338" s="1">
        <v>0</v>
      </c>
      <c r="W338" s="1">
        <v>705.54</v>
      </c>
    </row>
    <row r="339" spans="1:24">
      <c r="A339" s="1">
        <v>758</v>
      </c>
      <c r="D339" s="13">
        <v>40298</v>
      </c>
      <c r="E339" s="1">
        <v>64000013</v>
      </c>
      <c r="F339" s="1" t="s">
        <v>490</v>
      </c>
      <c r="I339" s="1" t="s">
        <v>492</v>
      </c>
      <c r="P339" s="1">
        <v>1209.0899999999999</v>
      </c>
      <c r="S339" s="1">
        <v>0</v>
      </c>
      <c r="W339" s="1">
        <v>1914.63</v>
      </c>
    </row>
    <row r="340" spans="1:24">
      <c r="A340" s="1">
        <v>1056</v>
      </c>
      <c r="D340" s="13">
        <v>40329</v>
      </c>
      <c r="E340" s="1">
        <v>64000014</v>
      </c>
      <c r="F340" s="1" t="s">
        <v>490</v>
      </c>
      <c r="I340" s="1" t="s">
        <v>493</v>
      </c>
      <c r="P340" s="1">
        <v>1789.75</v>
      </c>
      <c r="S340" s="1">
        <v>0</v>
      </c>
      <c r="W340" s="1">
        <v>3704.38</v>
      </c>
    </row>
    <row r="341" spans="1:24">
      <c r="A341" s="1">
        <v>1348</v>
      </c>
      <c r="D341" s="13">
        <v>40359</v>
      </c>
      <c r="E341" s="1">
        <v>64000015</v>
      </c>
      <c r="F341" s="1" t="s">
        <v>490</v>
      </c>
      <c r="I341" s="1" t="s">
        <v>494</v>
      </c>
      <c r="P341" s="1">
        <v>1512.86</v>
      </c>
      <c r="S341" s="1">
        <v>0</v>
      </c>
      <c r="W341" s="1">
        <v>5217.24</v>
      </c>
    </row>
    <row r="342" spans="1:24">
      <c r="A342" s="1">
        <v>1363</v>
      </c>
      <c r="D342" s="13">
        <v>40359</v>
      </c>
      <c r="E342" s="1">
        <v>64000016</v>
      </c>
      <c r="F342" s="1" t="s">
        <v>490</v>
      </c>
      <c r="I342" s="1" t="s">
        <v>495</v>
      </c>
      <c r="P342" s="1">
        <v>548.35</v>
      </c>
      <c r="S342" s="1">
        <v>0</v>
      </c>
      <c r="W342" s="1">
        <v>5765.59</v>
      </c>
    </row>
    <row r="343" spans="1:24">
      <c r="A343" s="1">
        <v>1689</v>
      </c>
      <c r="D343" s="13">
        <v>40390</v>
      </c>
      <c r="E343" s="1">
        <v>64000017</v>
      </c>
      <c r="F343" s="1" t="s">
        <v>490</v>
      </c>
      <c r="I343" s="1" t="s">
        <v>496</v>
      </c>
      <c r="P343" s="1">
        <v>1461.24</v>
      </c>
      <c r="S343" s="1">
        <v>0</v>
      </c>
      <c r="W343" s="1">
        <v>7226.83</v>
      </c>
    </row>
    <row r="344" spans="1:24">
      <c r="A344" s="1">
        <v>1690</v>
      </c>
      <c r="D344" s="13">
        <v>40390</v>
      </c>
      <c r="E344" s="1">
        <v>64000018</v>
      </c>
      <c r="F344" s="1" t="s">
        <v>490</v>
      </c>
      <c r="I344" s="1" t="s">
        <v>497</v>
      </c>
      <c r="P344" s="1">
        <v>97.78</v>
      </c>
      <c r="S344" s="1">
        <v>0</v>
      </c>
      <c r="W344" s="1">
        <v>7324.61</v>
      </c>
    </row>
    <row r="345" spans="1:24">
      <c r="A345" s="1">
        <v>1936</v>
      </c>
      <c r="D345" s="13">
        <v>40421</v>
      </c>
      <c r="E345" s="1">
        <v>64000019</v>
      </c>
      <c r="F345" s="1" t="s">
        <v>490</v>
      </c>
      <c r="I345" s="1" t="s">
        <v>498</v>
      </c>
      <c r="P345" s="1">
        <v>1282.6199999999999</v>
      </c>
      <c r="S345" s="1">
        <v>0</v>
      </c>
      <c r="W345" s="1">
        <v>8607.23</v>
      </c>
    </row>
    <row r="346" spans="1:24">
      <c r="A346" s="1">
        <v>2189</v>
      </c>
      <c r="D346" s="13">
        <v>40451</v>
      </c>
      <c r="E346" s="1">
        <v>64000020</v>
      </c>
      <c r="F346" s="1" t="s">
        <v>490</v>
      </c>
      <c r="I346" s="1" t="s">
        <v>499</v>
      </c>
      <c r="P346" s="1">
        <v>1413.22</v>
      </c>
      <c r="S346" s="1">
        <v>0</v>
      </c>
      <c r="W346" s="1">
        <v>10020.450000000001</v>
      </c>
    </row>
    <row r="347" spans="1:24">
      <c r="A347" s="1">
        <v>2507</v>
      </c>
      <c r="D347" s="13">
        <v>40482</v>
      </c>
      <c r="E347" s="1">
        <v>64000021</v>
      </c>
      <c r="F347" s="1" t="s">
        <v>490</v>
      </c>
      <c r="I347" s="1" t="s">
        <v>500</v>
      </c>
      <c r="P347" s="1">
        <v>1375.08</v>
      </c>
      <c r="S347" s="1">
        <v>0</v>
      </c>
      <c r="W347" s="1">
        <v>11395.53</v>
      </c>
    </row>
    <row r="348" spans="1:24">
      <c r="A348" s="1">
        <v>2776</v>
      </c>
      <c r="D348" s="13">
        <v>40512</v>
      </c>
      <c r="E348" s="1">
        <v>64000022</v>
      </c>
      <c r="F348" s="1" t="s">
        <v>490</v>
      </c>
      <c r="I348" s="1" t="s">
        <v>501</v>
      </c>
      <c r="P348" s="1">
        <v>1413.98</v>
      </c>
      <c r="S348" s="1">
        <v>0</v>
      </c>
      <c r="W348" s="1">
        <v>12809.51</v>
      </c>
    </row>
    <row r="349" spans="1:24">
      <c r="A349" s="1">
        <v>3088</v>
      </c>
      <c r="D349" s="13">
        <v>40543</v>
      </c>
      <c r="E349" s="1">
        <v>64000023</v>
      </c>
      <c r="F349" s="1" t="s">
        <v>490</v>
      </c>
      <c r="I349" s="1" t="s">
        <v>502</v>
      </c>
      <c r="P349" s="1">
        <v>1210.99</v>
      </c>
      <c r="S349" s="1">
        <v>0</v>
      </c>
      <c r="W349" s="1">
        <v>14020.5</v>
      </c>
    </row>
    <row r="350" spans="1:24">
      <c r="A350" s="1">
        <v>3089</v>
      </c>
      <c r="D350" s="13">
        <v>40543</v>
      </c>
      <c r="E350" s="1">
        <v>64000024</v>
      </c>
      <c r="F350" s="1" t="s">
        <v>490</v>
      </c>
      <c r="I350" s="1" t="s">
        <v>503</v>
      </c>
      <c r="P350" s="1">
        <v>1066.45</v>
      </c>
      <c r="S350" s="1">
        <v>0</v>
      </c>
      <c r="W350" s="1">
        <v>15086.95</v>
      </c>
    </row>
    <row r="351" spans="1:24">
      <c r="L351" s="1" t="s">
        <v>14</v>
      </c>
      <c r="P351" s="1">
        <v>15086.95</v>
      </c>
      <c r="S351" s="1">
        <v>0</v>
      </c>
    </row>
    <row r="352" spans="1:24">
      <c r="B352" s="1" t="s">
        <v>5</v>
      </c>
      <c r="E352" s="1">
        <v>64000015</v>
      </c>
      <c r="J352" s="2" t="s">
        <v>535</v>
      </c>
      <c r="R352" s="1" t="s">
        <v>7</v>
      </c>
      <c r="X352" s="1">
        <v>0</v>
      </c>
    </row>
    <row r="353" spans="1:24">
      <c r="U353" s="1" t="s">
        <v>8</v>
      </c>
    </row>
    <row r="354" spans="1:24">
      <c r="B354" s="1" t="s">
        <v>9</v>
      </c>
      <c r="E354" s="1" t="s">
        <v>10</v>
      </c>
      <c r="K354" s="1" t="s">
        <v>11</v>
      </c>
      <c r="O354" s="1" t="s">
        <v>12</v>
      </c>
      <c r="Q354" s="1" t="s">
        <v>13</v>
      </c>
    </row>
    <row r="355" spans="1:24">
      <c r="A355" s="1">
        <v>1061</v>
      </c>
      <c r="D355" s="13">
        <v>40329</v>
      </c>
      <c r="E355" s="1">
        <v>64000015</v>
      </c>
      <c r="F355" s="2" t="s">
        <v>535</v>
      </c>
      <c r="I355" s="2" t="s">
        <v>536</v>
      </c>
      <c r="P355" s="1">
        <v>1009.63</v>
      </c>
      <c r="S355" s="1">
        <v>0</v>
      </c>
      <c r="W355" s="1">
        <v>1009.63</v>
      </c>
    </row>
    <row r="356" spans="1:24">
      <c r="A356" s="1">
        <v>1349</v>
      </c>
      <c r="D356" s="13">
        <v>40359</v>
      </c>
      <c r="E356" s="1">
        <v>64000016</v>
      </c>
      <c r="F356" s="2" t="s">
        <v>535</v>
      </c>
      <c r="I356" s="2" t="s">
        <v>537</v>
      </c>
      <c r="P356" s="1">
        <v>1354.19</v>
      </c>
      <c r="S356" s="1">
        <v>0</v>
      </c>
      <c r="W356" s="1">
        <v>2363.8200000000002</v>
      </c>
    </row>
    <row r="357" spans="1:24">
      <c r="A357" s="1">
        <v>1379</v>
      </c>
      <c r="D357" s="13">
        <v>40359</v>
      </c>
      <c r="E357" s="1">
        <v>64000017</v>
      </c>
      <c r="F357" s="2" t="s">
        <v>535</v>
      </c>
      <c r="I357" s="1" t="s">
        <v>538</v>
      </c>
      <c r="P357" s="1">
        <v>245.01</v>
      </c>
      <c r="S357" s="1">
        <v>0</v>
      </c>
      <c r="W357" s="1">
        <v>2608.83</v>
      </c>
    </row>
    <row r="358" spans="1:24">
      <c r="A358" s="1">
        <v>1674</v>
      </c>
      <c r="D358" s="13">
        <v>40390</v>
      </c>
      <c r="E358" s="1">
        <v>64000018</v>
      </c>
      <c r="F358" s="2" t="s">
        <v>535</v>
      </c>
      <c r="I358" s="1" t="s">
        <v>539</v>
      </c>
      <c r="P358" s="1">
        <v>1591.24</v>
      </c>
      <c r="S358" s="1">
        <v>0</v>
      </c>
      <c r="W358" s="1">
        <v>4200.07</v>
      </c>
    </row>
    <row r="359" spans="1:24">
      <c r="A359" s="1">
        <v>1675</v>
      </c>
      <c r="D359" s="13">
        <v>40390</v>
      </c>
      <c r="E359" s="1">
        <v>64000019</v>
      </c>
      <c r="F359" s="2" t="s">
        <v>535</v>
      </c>
      <c r="I359" s="1" t="s">
        <v>540</v>
      </c>
      <c r="P359" s="1">
        <v>49.05</v>
      </c>
      <c r="S359" s="1">
        <v>0</v>
      </c>
      <c r="W359" s="1">
        <v>4249.12</v>
      </c>
    </row>
    <row r="360" spans="1:24">
      <c r="A360" s="1">
        <v>1929</v>
      </c>
      <c r="D360" s="13">
        <v>40421</v>
      </c>
      <c r="E360" s="1">
        <v>64000020</v>
      </c>
      <c r="F360" s="2" t="s">
        <v>535</v>
      </c>
      <c r="I360" s="1" t="s">
        <v>541</v>
      </c>
      <c r="P360" s="1">
        <v>358.04</v>
      </c>
      <c r="S360" s="1">
        <v>0</v>
      </c>
      <c r="W360" s="1">
        <v>4607.16</v>
      </c>
    </row>
    <row r="361" spans="1:24">
      <c r="A361" s="1">
        <v>1930</v>
      </c>
      <c r="D361" s="13">
        <v>40421</v>
      </c>
      <c r="E361" s="1">
        <v>64000021</v>
      </c>
      <c r="F361" s="2" t="s">
        <v>535</v>
      </c>
      <c r="I361" s="1" t="s">
        <v>542</v>
      </c>
      <c r="P361" s="1">
        <v>450.32</v>
      </c>
      <c r="S361" s="1">
        <v>0</v>
      </c>
      <c r="W361" s="1">
        <v>5057.4799999999996</v>
      </c>
    </row>
    <row r="362" spans="1:24">
      <c r="L362" s="1" t="s">
        <v>14</v>
      </c>
      <c r="P362" s="1">
        <v>5057.4799999999996</v>
      </c>
      <c r="S362" s="1">
        <v>0</v>
      </c>
    </row>
    <row r="363" spans="1:24">
      <c r="B363" s="1" t="s">
        <v>5</v>
      </c>
      <c r="E363" s="1">
        <v>64000017</v>
      </c>
      <c r="J363" s="2" t="s">
        <v>543</v>
      </c>
      <c r="R363" s="1" t="s">
        <v>7</v>
      </c>
      <c r="X363" s="1">
        <v>0</v>
      </c>
    </row>
    <row r="364" spans="1:24">
      <c r="U364" s="1" t="s">
        <v>8</v>
      </c>
    </row>
    <row r="365" spans="1:24">
      <c r="B365" s="1" t="s">
        <v>9</v>
      </c>
      <c r="E365" s="1" t="s">
        <v>10</v>
      </c>
      <c r="K365" s="1" t="s">
        <v>11</v>
      </c>
      <c r="O365" s="1" t="s">
        <v>12</v>
      </c>
      <c r="Q365" s="1" t="s">
        <v>13</v>
      </c>
    </row>
    <row r="366" spans="1:24">
      <c r="A366" s="1">
        <v>1938</v>
      </c>
      <c r="D366" s="13">
        <v>40421</v>
      </c>
      <c r="E366" s="1">
        <v>64000017</v>
      </c>
      <c r="F366" s="2" t="s">
        <v>543</v>
      </c>
      <c r="I366" s="1" t="s">
        <v>509</v>
      </c>
      <c r="P366" s="1">
        <v>1591.08</v>
      </c>
      <c r="S366" s="1">
        <v>0</v>
      </c>
      <c r="W366" s="1">
        <v>1591.08</v>
      </c>
    </row>
    <row r="367" spans="1:24">
      <c r="A367" s="1">
        <v>2191</v>
      </c>
      <c r="D367" s="13">
        <v>40451</v>
      </c>
      <c r="E367" s="1">
        <v>64000018</v>
      </c>
      <c r="F367" s="2" t="s">
        <v>543</v>
      </c>
      <c r="I367" s="1" t="s">
        <v>510</v>
      </c>
      <c r="P367" s="1">
        <v>1323.22</v>
      </c>
      <c r="S367" s="1">
        <v>0</v>
      </c>
      <c r="W367" s="1">
        <v>2914.3</v>
      </c>
    </row>
    <row r="368" spans="1:24">
      <c r="A368" s="1">
        <v>2509</v>
      </c>
      <c r="D368" s="13">
        <v>40482</v>
      </c>
      <c r="E368" s="1">
        <v>64000019</v>
      </c>
      <c r="F368" s="2" t="s">
        <v>543</v>
      </c>
      <c r="I368" s="1" t="s">
        <v>511</v>
      </c>
      <c r="P368" s="1">
        <v>1290.08</v>
      </c>
      <c r="S368" s="1">
        <v>0</v>
      </c>
      <c r="W368" s="1">
        <v>4204.38</v>
      </c>
    </row>
    <row r="369" spans="1:24">
      <c r="A369" s="1">
        <v>2782</v>
      </c>
      <c r="D369" s="13">
        <v>40512</v>
      </c>
      <c r="E369" s="1">
        <v>64000020</v>
      </c>
      <c r="F369" s="2" t="s">
        <v>543</v>
      </c>
      <c r="I369" s="2" t="s">
        <v>544</v>
      </c>
      <c r="P369" s="1">
        <v>1303.98</v>
      </c>
      <c r="S369" s="1">
        <v>0</v>
      </c>
      <c r="W369" s="1">
        <v>5508.36</v>
      </c>
    </row>
    <row r="370" spans="1:24">
      <c r="A370" s="1">
        <v>3092</v>
      </c>
      <c r="D370" s="13">
        <v>40543</v>
      </c>
      <c r="E370" s="1">
        <v>64000021</v>
      </c>
      <c r="F370" s="2" t="s">
        <v>543</v>
      </c>
      <c r="I370" s="2" t="s">
        <v>545</v>
      </c>
      <c r="P370" s="1">
        <v>1125.32</v>
      </c>
      <c r="S370" s="1">
        <v>0</v>
      </c>
      <c r="W370" s="1">
        <v>6633.68</v>
      </c>
    </row>
    <row r="371" spans="1:24">
      <c r="A371" s="1">
        <v>3093</v>
      </c>
      <c r="D371" s="13">
        <v>40543</v>
      </c>
      <c r="E371" s="1">
        <v>64000022</v>
      </c>
      <c r="F371" s="2" t="s">
        <v>543</v>
      </c>
      <c r="I371" s="2" t="s">
        <v>546</v>
      </c>
      <c r="P371" s="1">
        <v>780.9</v>
      </c>
      <c r="S371" s="1">
        <v>0</v>
      </c>
      <c r="W371" s="1">
        <v>7414.58</v>
      </c>
    </row>
    <row r="372" spans="1:24">
      <c r="L372" s="1" t="s">
        <v>14</v>
      </c>
      <c r="P372" s="1">
        <v>7414.58</v>
      </c>
      <c r="S372" s="1">
        <v>0</v>
      </c>
    </row>
    <row r="373" spans="1:24">
      <c r="B373" s="1" t="s">
        <v>5</v>
      </c>
      <c r="E373" s="1">
        <v>64900000</v>
      </c>
      <c r="J373" s="1" t="s">
        <v>32</v>
      </c>
      <c r="R373" s="1" t="s">
        <v>7</v>
      </c>
      <c r="X373" s="1">
        <v>0</v>
      </c>
    </row>
    <row r="374" spans="1:24">
      <c r="U374" s="1" t="s">
        <v>8</v>
      </c>
    </row>
    <row r="375" spans="1:24">
      <c r="B375" s="1" t="s">
        <v>9</v>
      </c>
      <c r="E375" s="1" t="s">
        <v>10</v>
      </c>
      <c r="K375" s="1" t="s">
        <v>11</v>
      </c>
      <c r="O375" s="1" t="s">
        <v>12</v>
      </c>
      <c r="Q375" s="1" t="s">
        <v>13</v>
      </c>
    </row>
    <row r="376" spans="1:24">
      <c r="A376" s="1">
        <v>1695</v>
      </c>
      <c r="D376" s="13">
        <v>40390</v>
      </c>
      <c r="E376" s="1">
        <v>64900000</v>
      </c>
      <c r="F376" s="1" t="s">
        <v>32</v>
      </c>
      <c r="I376" s="1" t="s">
        <v>504</v>
      </c>
      <c r="P376" s="1">
        <v>44.93</v>
      </c>
      <c r="S376" s="1">
        <v>0</v>
      </c>
      <c r="W376" s="1">
        <v>44.93</v>
      </c>
    </row>
    <row r="377" spans="1:24">
      <c r="A377" s="1">
        <v>2023</v>
      </c>
      <c r="D377" s="13">
        <v>40432</v>
      </c>
      <c r="E377" s="1">
        <v>64900001</v>
      </c>
      <c r="F377" s="1" t="s">
        <v>32</v>
      </c>
      <c r="I377" s="1" t="s">
        <v>488</v>
      </c>
      <c r="P377" s="1">
        <v>320</v>
      </c>
      <c r="S377" s="1">
        <v>0</v>
      </c>
      <c r="W377" s="1">
        <v>364.93</v>
      </c>
    </row>
    <row r="378" spans="1:24">
      <c r="A378" s="1">
        <v>2024</v>
      </c>
      <c r="D378" s="13">
        <v>40432</v>
      </c>
      <c r="E378" s="1">
        <v>64900002</v>
      </c>
      <c r="F378" s="1" t="s">
        <v>32</v>
      </c>
      <c r="I378" s="1" t="s">
        <v>33</v>
      </c>
      <c r="P378" s="1">
        <v>510</v>
      </c>
      <c r="S378" s="1">
        <v>0</v>
      </c>
      <c r="W378" s="1">
        <v>874.93</v>
      </c>
    </row>
    <row r="379" spans="1:24">
      <c r="A379" s="1">
        <v>2025</v>
      </c>
      <c r="D379" s="13">
        <v>40432</v>
      </c>
      <c r="E379" s="1">
        <v>64900003</v>
      </c>
      <c r="F379" s="1" t="s">
        <v>32</v>
      </c>
      <c r="I379" s="1" t="s">
        <v>505</v>
      </c>
      <c r="P379" s="1">
        <v>160</v>
      </c>
      <c r="S379" s="1">
        <v>0</v>
      </c>
      <c r="W379" s="1">
        <v>1034.93</v>
      </c>
    </row>
    <row r="380" spans="1:24">
      <c r="A380" s="1">
        <v>2026</v>
      </c>
      <c r="D380" s="13">
        <v>40432</v>
      </c>
      <c r="E380" s="1">
        <v>64900004</v>
      </c>
      <c r="F380" s="1" t="s">
        <v>32</v>
      </c>
      <c r="I380" s="1" t="s">
        <v>507</v>
      </c>
      <c r="P380" s="1">
        <v>370</v>
      </c>
      <c r="S380" s="1">
        <v>0</v>
      </c>
      <c r="W380" s="1">
        <v>1404.93</v>
      </c>
    </row>
    <row r="381" spans="1:24">
      <c r="A381" s="1">
        <v>2400</v>
      </c>
      <c r="D381" s="13">
        <v>40474</v>
      </c>
      <c r="E381" s="1">
        <v>64900005</v>
      </c>
      <c r="F381" s="1" t="s">
        <v>32</v>
      </c>
      <c r="I381" s="1" t="s">
        <v>414</v>
      </c>
      <c r="P381" s="1">
        <v>300</v>
      </c>
      <c r="S381" s="1">
        <v>0</v>
      </c>
      <c r="W381" s="1">
        <v>1704.93</v>
      </c>
    </row>
    <row r="382" spans="1:24">
      <c r="A382" s="1">
        <v>2569</v>
      </c>
      <c r="D382" s="13">
        <v>40489</v>
      </c>
      <c r="E382" s="1">
        <v>64900006</v>
      </c>
      <c r="F382" s="1" t="s">
        <v>32</v>
      </c>
      <c r="I382" s="1" t="s">
        <v>415</v>
      </c>
      <c r="P382" s="1">
        <v>640</v>
      </c>
      <c r="S382" s="1">
        <v>0</v>
      </c>
      <c r="W382" s="1">
        <v>2344.9299999999998</v>
      </c>
    </row>
    <row r="383" spans="1:24">
      <c r="L383" s="1" t="s">
        <v>14</v>
      </c>
      <c r="P383" s="1">
        <v>2344.9299999999998</v>
      </c>
      <c r="S383" s="1">
        <v>0</v>
      </c>
    </row>
    <row r="384" spans="1:24">
      <c r="B384" s="1" t="s">
        <v>5</v>
      </c>
      <c r="E384" s="1">
        <v>66500000</v>
      </c>
      <c r="J384" s="1" t="s">
        <v>34</v>
      </c>
      <c r="R384" s="1" t="s">
        <v>7</v>
      </c>
      <c r="X384" s="1">
        <v>0</v>
      </c>
    </row>
    <row r="385" spans="1:24">
      <c r="U385" s="1" t="s">
        <v>8</v>
      </c>
    </row>
    <row r="386" spans="1:24">
      <c r="B386" s="1" t="s">
        <v>9</v>
      </c>
      <c r="E386" s="1" t="s">
        <v>10</v>
      </c>
      <c r="K386" s="1" t="s">
        <v>11</v>
      </c>
      <c r="O386" s="1" t="s">
        <v>12</v>
      </c>
      <c r="Q386" s="1" t="s">
        <v>13</v>
      </c>
    </row>
    <row r="387" spans="1:24">
      <c r="A387" s="1">
        <v>2121</v>
      </c>
      <c r="D387" s="13">
        <v>40446</v>
      </c>
      <c r="E387" s="1">
        <v>66500000</v>
      </c>
      <c r="F387" s="1" t="s">
        <v>34</v>
      </c>
      <c r="I387" s="1" t="s">
        <v>310</v>
      </c>
      <c r="P387" s="1">
        <v>942.86</v>
      </c>
      <c r="S387" s="1">
        <v>0</v>
      </c>
      <c r="W387" s="1">
        <v>942.86</v>
      </c>
    </row>
    <row r="388" spans="1:24">
      <c r="A388" s="1">
        <v>2362</v>
      </c>
      <c r="D388" s="13">
        <v>40468</v>
      </c>
      <c r="E388" s="1">
        <v>66500001</v>
      </c>
      <c r="F388" s="1" t="s">
        <v>34</v>
      </c>
      <c r="I388" s="1" t="s">
        <v>311</v>
      </c>
      <c r="P388" s="1">
        <v>1255.25</v>
      </c>
      <c r="S388" s="1">
        <v>0</v>
      </c>
      <c r="W388" s="1">
        <v>2198.11</v>
      </c>
    </row>
    <row r="389" spans="1:24">
      <c r="A389" s="1">
        <v>2643</v>
      </c>
      <c r="D389" s="13">
        <v>40498</v>
      </c>
      <c r="E389" s="1">
        <v>66500002</v>
      </c>
      <c r="F389" s="1" t="s">
        <v>34</v>
      </c>
      <c r="I389" s="1" t="s">
        <v>396</v>
      </c>
      <c r="P389" s="1">
        <v>195.62</v>
      </c>
      <c r="S389" s="1">
        <v>0</v>
      </c>
      <c r="W389" s="1">
        <v>2393.73</v>
      </c>
    </row>
    <row r="390" spans="1:24">
      <c r="L390" s="1" t="s">
        <v>14</v>
      </c>
      <c r="P390" s="1">
        <v>2393.73</v>
      </c>
      <c r="S390" s="1">
        <v>0</v>
      </c>
    </row>
    <row r="391" spans="1:24">
      <c r="B391" s="1" t="s">
        <v>5</v>
      </c>
      <c r="E391" s="1">
        <v>68100000</v>
      </c>
      <c r="J391" s="1" t="s">
        <v>35</v>
      </c>
      <c r="R391" s="1" t="s">
        <v>7</v>
      </c>
      <c r="X391" s="1">
        <v>0</v>
      </c>
    </row>
    <row r="392" spans="1:24">
      <c r="U392" s="1" t="s">
        <v>8</v>
      </c>
    </row>
    <row r="393" spans="1:24">
      <c r="B393" s="1" t="s">
        <v>9</v>
      </c>
      <c r="E393" s="1" t="s">
        <v>10</v>
      </c>
      <c r="K393" s="1" t="s">
        <v>11</v>
      </c>
      <c r="O393" s="1" t="s">
        <v>12</v>
      </c>
      <c r="Q393" s="1" t="s">
        <v>13</v>
      </c>
    </row>
    <row r="394" spans="1:24">
      <c r="A394" s="1">
        <v>3155</v>
      </c>
      <c r="D394" s="13">
        <v>40543</v>
      </c>
      <c r="E394" s="1">
        <v>68100000</v>
      </c>
      <c r="F394" s="1" t="s">
        <v>35</v>
      </c>
      <c r="I394" s="1" t="s">
        <v>36</v>
      </c>
      <c r="P394" s="1">
        <v>254.43</v>
      </c>
      <c r="S394" s="1">
        <v>0</v>
      </c>
      <c r="W394" s="1">
        <v>254.43</v>
      </c>
    </row>
    <row r="395" spans="1:24">
      <c r="A395" s="1">
        <v>3156</v>
      </c>
      <c r="D395" s="13">
        <v>40543</v>
      </c>
      <c r="E395" s="1">
        <v>68100001</v>
      </c>
      <c r="F395" s="1" t="s">
        <v>35</v>
      </c>
      <c r="I395" s="1" t="s">
        <v>37</v>
      </c>
      <c r="P395" s="1">
        <v>1436.05</v>
      </c>
      <c r="S395" s="1">
        <v>0</v>
      </c>
      <c r="W395" s="1">
        <v>1690.48</v>
      </c>
    </row>
    <row r="396" spans="1:24">
      <c r="A396" s="1">
        <v>3185</v>
      </c>
      <c r="D396" s="13">
        <v>40543</v>
      </c>
      <c r="E396" s="1">
        <v>68100002</v>
      </c>
      <c r="F396" s="1" t="s">
        <v>35</v>
      </c>
      <c r="I396" s="1" t="s">
        <v>38</v>
      </c>
      <c r="P396" s="1">
        <v>35.770000000000003</v>
      </c>
      <c r="S396" s="1">
        <v>0</v>
      </c>
      <c r="W396" s="1">
        <v>1726.25</v>
      </c>
    </row>
    <row r="397" spans="1:24">
      <c r="A397" s="1">
        <v>3193</v>
      </c>
      <c r="D397" s="13">
        <v>40543</v>
      </c>
      <c r="E397" s="1">
        <v>68100003</v>
      </c>
      <c r="F397" s="1" t="s">
        <v>35</v>
      </c>
      <c r="I397" s="1" t="s">
        <v>39</v>
      </c>
      <c r="P397" s="1">
        <v>285.86</v>
      </c>
      <c r="S397" s="1">
        <v>0</v>
      </c>
      <c r="W397" s="1">
        <v>2012.11</v>
      </c>
    </row>
    <row r="398" spans="1:24">
      <c r="A398" s="1">
        <v>3200</v>
      </c>
      <c r="D398" s="13">
        <v>40543</v>
      </c>
      <c r="E398" s="1">
        <v>68100004</v>
      </c>
      <c r="F398" s="1" t="s">
        <v>35</v>
      </c>
      <c r="I398" s="1" t="s">
        <v>40</v>
      </c>
      <c r="P398" s="1">
        <v>16734.46</v>
      </c>
      <c r="S398" s="1">
        <v>0</v>
      </c>
      <c r="W398" s="1">
        <v>18746.57</v>
      </c>
    </row>
    <row r="399" spans="1:24">
      <c r="A399" s="1">
        <v>3202</v>
      </c>
      <c r="D399" s="13">
        <v>40543</v>
      </c>
      <c r="E399" s="1">
        <v>68100005</v>
      </c>
      <c r="F399" s="1" t="s">
        <v>35</v>
      </c>
      <c r="I399" s="1" t="s">
        <v>41</v>
      </c>
      <c r="P399" s="1">
        <v>237.47</v>
      </c>
      <c r="S399" s="1">
        <v>0</v>
      </c>
      <c r="W399" s="1">
        <v>18984.04</v>
      </c>
    </row>
    <row r="400" spans="1:24">
      <c r="A400" s="1">
        <v>3206</v>
      </c>
      <c r="D400" s="13">
        <v>40543</v>
      </c>
      <c r="E400" s="1">
        <v>68100006</v>
      </c>
      <c r="F400" s="1" t="s">
        <v>35</v>
      </c>
      <c r="I400" s="1" t="s">
        <v>42</v>
      </c>
      <c r="P400" s="1">
        <v>46.13</v>
      </c>
      <c r="S400" s="1">
        <v>0</v>
      </c>
      <c r="W400" s="1">
        <v>19030.169999999998</v>
      </c>
    </row>
    <row r="401" spans="1:24">
      <c r="A401" s="1">
        <v>3207</v>
      </c>
      <c r="D401" s="13">
        <v>40543</v>
      </c>
      <c r="E401" s="1">
        <v>68100007</v>
      </c>
      <c r="F401" s="1" t="s">
        <v>35</v>
      </c>
      <c r="I401" s="1" t="s">
        <v>43</v>
      </c>
      <c r="P401" s="1">
        <v>64.98</v>
      </c>
      <c r="S401" s="1">
        <v>0</v>
      </c>
      <c r="W401" s="1">
        <v>19095.150000000001</v>
      </c>
    </row>
    <row r="402" spans="1:24">
      <c r="A402" s="1">
        <v>3208</v>
      </c>
      <c r="D402" s="13">
        <v>40543</v>
      </c>
      <c r="E402" s="1">
        <v>68100008</v>
      </c>
      <c r="F402" s="1" t="s">
        <v>35</v>
      </c>
      <c r="I402" s="1" t="s">
        <v>44</v>
      </c>
      <c r="P402" s="1">
        <v>6.99</v>
      </c>
      <c r="S402" s="1">
        <v>0</v>
      </c>
      <c r="W402" s="1">
        <v>19102.14</v>
      </c>
    </row>
    <row r="403" spans="1:24">
      <c r="L403" s="1" t="s">
        <v>14</v>
      </c>
      <c r="P403" s="1">
        <v>19102.14</v>
      </c>
      <c r="S403" s="1">
        <v>0</v>
      </c>
    </row>
    <row r="404" spans="1:24">
      <c r="B404" s="1" t="s">
        <v>5</v>
      </c>
      <c r="E404" s="1">
        <v>70000000</v>
      </c>
      <c r="J404" s="1" t="s">
        <v>45</v>
      </c>
      <c r="R404" s="1" t="s">
        <v>7</v>
      </c>
      <c r="X404" s="1">
        <v>0</v>
      </c>
    </row>
    <row r="405" spans="1:24">
      <c r="U405" s="1" t="s">
        <v>8</v>
      </c>
    </row>
    <row r="406" spans="1:24">
      <c r="B406" s="1" t="s">
        <v>9</v>
      </c>
      <c r="E406" s="1" t="s">
        <v>10</v>
      </c>
      <c r="K406" s="1" t="s">
        <v>11</v>
      </c>
      <c r="O406" s="1" t="s">
        <v>12</v>
      </c>
      <c r="Q406" s="1" t="s">
        <v>13</v>
      </c>
    </row>
    <row r="407" spans="1:24">
      <c r="A407" s="1">
        <v>55</v>
      </c>
      <c r="D407" s="13">
        <v>40189</v>
      </c>
      <c r="E407" s="1">
        <v>70000000</v>
      </c>
      <c r="F407" s="1" t="s">
        <v>45</v>
      </c>
      <c r="I407" s="1" t="s">
        <v>416</v>
      </c>
      <c r="P407" s="1">
        <v>0</v>
      </c>
      <c r="S407" s="1">
        <v>40.1</v>
      </c>
      <c r="W407" s="1">
        <v>-40.1</v>
      </c>
    </row>
    <row r="408" spans="1:24">
      <c r="A408" s="1">
        <v>116</v>
      </c>
      <c r="D408" s="13">
        <v>40207</v>
      </c>
      <c r="E408" s="1">
        <v>70000001</v>
      </c>
      <c r="F408" s="1" t="s">
        <v>45</v>
      </c>
      <c r="I408" s="1" t="s">
        <v>312</v>
      </c>
      <c r="P408" s="1">
        <v>0</v>
      </c>
      <c r="S408" s="1">
        <v>7081.08</v>
      </c>
      <c r="W408" s="1">
        <v>-7121.18</v>
      </c>
    </row>
    <row r="409" spans="1:24">
      <c r="A409" s="1">
        <v>119</v>
      </c>
      <c r="D409" s="13">
        <v>40208</v>
      </c>
      <c r="E409" s="1">
        <v>70000002</v>
      </c>
      <c r="F409" s="1" t="s">
        <v>45</v>
      </c>
      <c r="I409" s="1" t="s">
        <v>641</v>
      </c>
      <c r="P409" s="1">
        <v>0</v>
      </c>
      <c r="S409" s="1">
        <v>648.12</v>
      </c>
      <c r="W409" s="1">
        <v>-7769.3</v>
      </c>
    </row>
    <row r="410" spans="1:24">
      <c r="A410" s="1">
        <v>120</v>
      </c>
      <c r="D410" s="13">
        <v>40208</v>
      </c>
      <c r="E410" s="1">
        <v>70000003</v>
      </c>
      <c r="F410" s="1" t="s">
        <v>45</v>
      </c>
      <c r="I410" s="1" t="s">
        <v>270</v>
      </c>
      <c r="P410" s="1">
        <v>0</v>
      </c>
      <c r="S410" s="1">
        <v>601.67999999999995</v>
      </c>
      <c r="W410" s="1">
        <v>-8370.98</v>
      </c>
    </row>
    <row r="411" spans="1:24">
      <c r="A411" s="1">
        <v>121</v>
      </c>
      <c r="D411" s="13">
        <v>40208</v>
      </c>
      <c r="E411" s="1">
        <v>70000004</v>
      </c>
      <c r="F411" s="1" t="s">
        <v>45</v>
      </c>
      <c r="I411" s="1" t="s">
        <v>271</v>
      </c>
      <c r="P411" s="1">
        <v>0</v>
      </c>
      <c r="S411" s="1">
        <v>327.8</v>
      </c>
      <c r="W411" s="1">
        <v>-8698.7800000000007</v>
      </c>
    </row>
    <row r="412" spans="1:24">
      <c r="A412" s="1">
        <v>122</v>
      </c>
      <c r="D412" s="13">
        <v>40208</v>
      </c>
      <c r="E412" s="1">
        <v>70000005</v>
      </c>
      <c r="F412" s="1" t="s">
        <v>45</v>
      </c>
      <c r="I412" s="2" t="s">
        <v>547</v>
      </c>
      <c r="P412" s="1">
        <v>0</v>
      </c>
      <c r="S412" s="1">
        <v>128</v>
      </c>
      <c r="W412" s="1">
        <v>-8826.7800000000007</v>
      </c>
    </row>
    <row r="413" spans="1:24">
      <c r="A413" s="1">
        <v>123</v>
      </c>
      <c r="D413" s="13">
        <v>40208</v>
      </c>
      <c r="E413" s="1">
        <v>70000006</v>
      </c>
      <c r="F413" s="1" t="s">
        <v>45</v>
      </c>
      <c r="I413" s="1" t="s">
        <v>46</v>
      </c>
      <c r="P413" s="1">
        <v>0</v>
      </c>
      <c r="S413" s="1">
        <v>41.14</v>
      </c>
      <c r="W413" s="1">
        <v>-8867.92</v>
      </c>
    </row>
    <row r="414" spans="1:24">
      <c r="A414" s="1">
        <v>130</v>
      </c>
      <c r="D414" s="13">
        <v>40209</v>
      </c>
      <c r="E414" s="1">
        <v>70000007</v>
      </c>
      <c r="F414" s="1" t="s">
        <v>45</v>
      </c>
      <c r="I414" s="1" t="s">
        <v>603</v>
      </c>
      <c r="P414" s="1">
        <v>0</v>
      </c>
      <c r="S414" s="1">
        <v>140.13999999999999</v>
      </c>
      <c r="W414" s="1">
        <v>-9008.06</v>
      </c>
    </row>
    <row r="415" spans="1:24">
      <c r="A415" s="1">
        <v>131</v>
      </c>
      <c r="D415" s="13">
        <v>40209</v>
      </c>
      <c r="E415" s="1">
        <v>70000008</v>
      </c>
      <c r="F415" s="1" t="s">
        <v>45</v>
      </c>
      <c r="I415" s="2" t="s">
        <v>550</v>
      </c>
      <c r="P415" s="1">
        <v>0</v>
      </c>
      <c r="S415" s="1">
        <v>24.42</v>
      </c>
      <c r="W415" s="1">
        <v>-9032.48</v>
      </c>
    </row>
    <row r="416" spans="1:24">
      <c r="A416" s="1">
        <v>132</v>
      </c>
      <c r="D416" s="13">
        <v>40209</v>
      </c>
      <c r="E416" s="1">
        <v>70000009</v>
      </c>
      <c r="F416" s="1" t="s">
        <v>45</v>
      </c>
      <c r="I416" s="1" t="s">
        <v>713</v>
      </c>
      <c r="P416" s="1">
        <v>0</v>
      </c>
      <c r="S416" s="1">
        <v>26.18</v>
      </c>
      <c r="W416" s="1">
        <v>-9058.66</v>
      </c>
    </row>
    <row r="417" spans="1:23">
      <c r="A417" s="1">
        <v>133</v>
      </c>
      <c r="D417" s="13">
        <v>40209</v>
      </c>
      <c r="E417" s="1">
        <v>70000010</v>
      </c>
      <c r="F417" s="1" t="s">
        <v>45</v>
      </c>
      <c r="I417" s="1" t="s">
        <v>718</v>
      </c>
      <c r="P417" s="1">
        <v>0</v>
      </c>
      <c r="S417" s="1">
        <v>209.66</v>
      </c>
      <c r="W417" s="1">
        <v>-9268.32</v>
      </c>
    </row>
    <row r="418" spans="1:23">
      <c r="A418" s="1">
        <v>134</v>
      </c>
      <c r="D418" s="13">
        <v>40209</v>
      </c>
      <c r="E418" s="1">
        <v>70000011</v>
      </c>
      <c r="F418" s="1" t="s">
        <v>45</v>
      </c>
      <c r="I418" s="2" t="s">
        <v>555</v>
      </c>
      <c r="P418" s="1">
        <v>0</v>
      </c>
      <c r="S418" s="1">
        <v>187.33</v>
      </c>
      <c r="W418" s="1">
        <v>-9455.65</v>
      </c>
    </row>
    <row r="419" spans="1:23">
      <c r="A419" s="1">
        <v>135</v>
      </c>
      <c r="D419" s="13">
        <v>40209</v>
      </c>
      <c r="E419" s="1">
        <v>70000012</v>
      </c>
      <c r="F419" s="1" t="s">
        <v>45</v>
      </c>
      <c r="I419" s="1" t="s">
        <v>417</v>
      </c>
      <c r="P419" s="1">
        <v>0</v>
      </c>
      <c r="S419" s="1">
        <v>1541.21</v>
      </c>
      <c r="W419" s="1">
        <v>-10996.86</v>
      </c>
    </row>
    <row r="420" spans="1:23">
      <c r="A420" s="1">
        <v>136</v>
      </c>
      <c r="D420" s="13">
        <v>40209</v>
      </c>
      <c r="E420" s="1">
        <v>70000013</v>
      </c>
      <c r="F420" s="1" t="s">
        <v>45</v>
      </c>
      <c r="I420" s="1" t="s">
        <v>236</v>
      </c>
      <c r="P420" s="1">
        <v>0</v>
      </c>
      <c r="S420" s="1">
        <v>1258.8699999999999</v>
      </c>
      <c r="W420" s="1">
        <v>-12255.73</v>
      </c>
    </row>
    <row r="421" spans="1:23">
      <c r="A421" s="1">
        <v>137</v>
      </c>
      <c r="D421" s="13">
        <v>40209</v>
      </c>
      <c r="E421" s="1">
        <v>70000014</v>
      </c>
      <c r="F421" s="1" t="s">
        <v>45</v>
      </c>
      <c r="I421" s="1" t="s">
        <v>237</v>
      </c>
      <c r="P421" s="1">
        <v>0</v>
      </c>
      <c r="S421" s="1">
        <v>433.63</v>
      </c>
      <c r="W421" s="1">
        <v>-12689.36</v>
      </c>
    </row>
    <row r="422" spans="1:23">
      <c r="A422" s="1">
        <v>138</v>
      </c>
      <c r="D422" s="13">
        <v>40209</v>
      </c>
      <c r="E422" s="1">
        <v>70000015</v>
      </c>
      <c r="F422" s="1" t="s">
        <v>45</v>
      </c>
      <c r="I422" s="1" t="s">
        <v>329</v>
      </c>
      <c r="P422" s="1">
        <v>0</v>
      </c>
      <c r="S422" s="1">
        <v>259.60000000000002</v>
      </c>
      <c r="W422" s="1">
        <v>-12948.96</v>
      </c>
    </row>
    <row r="423" spans="1:23">
      <c r="A423" s="1">
        <v>188</v>
      </c>
      <c r="D423" s="13">
        <v>40216</v>
      </c>
      <c r="E423" s="1">
        <v>70000016</v>
      </c>
      <c r="F423" s="1" t="s">
        <v>45</v>
      </c>
      <c r="I423" s="1" t="s">
        <v>47</v>
      </c>
      <c r="P423" s="1">
        <v>0</v>
      </c>
      <c r="S423" s="1">
        <v>90</v>
      </c>
      <c r="W423" s="1">
        <v>-13038.96</v>
      </c>
    </row>
    <row r="424" spans="1:23">
      <c r="A424" s="1">
        <v>211</v>
      </c>
      <c r="D424" s="13">
        <v>40221</v>
      </c>
      <c r="E424" s="1">
        <v>70000017</v>
      </c>
      <c r="F424" s="1" t="s">
        <v>45</v>
      </c>
      <c r="I424" s="2" t="s">
        <v>558</v>
      </c>
      <c r="P424" s="1">
        <v>0</v>
      </c>
      <c r="S424" s="1">
        <v>267.63</v>
      </c>
      <c r="W424" s="1">
        <v>-13306.59</v>
      </c>
    </row>
    <row r="425" spans="1:23">
      <c r="A425" s="1">
        <v>223</v>
      </c>
      <c r="D425" s="13">
        <v>40223</v>
      </c>
      <c r="E425" s="1">
        <v>70000018</v>
      </c>
      <c r="F425" s="1" t="s">
        <v>45</v>
      </c>
      <c r="I425" s="1" t="s">
        <v>524</v>
      </c>
      <c r="P425" s="1">
        <v>0</v>
      </c>
      <c r="S425" s="1">
        <v>2192.67</v>
      </c>
      <c r="W425" s="1">
        <v>-15499.26</v>
      </c>
    </row>
    <row r="426" spans="1:23">
      <c r="A426" s="1">
        <v>238</v>
      </c>
      <c r="D426" s="13">
        <v>40227</v>
      </c>
      <c r="E426" s="1">
        <v>70000019</v>
      </c>
      <c r="F426" s="1" t="s">
        <v>45</v>
      </c>
      <c r="I426" s="2" t="s">
        <v>696</v>
      </c>
      <c r="P426" s="1">
        <v>0</v>
      </c>
      <c r="S426" s="1">
        <v>48.6</v>
      </c>
      <c r="W426" s="1">
        <v>-15547.86</v>
      </c>
    </row>
    <row r="427" spans="1:23">
      <c r="A427" s="1">
        <v>239</v>
      </c>
      <c r="D427" s="13">
        <v>40227</v>
      </c>
      <c r="E427" s="1">
        <v>70000020</v>
      </c>
      <c r="F427" s="1" t="s">
        <v>45</v>
      </c>
      <c r="I427" s="1" t="s">
        <v>394</v>
      </c>
      <c r="P427" s="1">
        <v>0</v>
      </c>
      <c r="S427" s="1">
        <v>45.74</v>
      </c>
      <c r="W427" s="1">
        <v>-15593.6</v>
      </c>
    </row>
    <row r="428" spans="1:23">
      <c r="A428" s="1">
        <v>257</v>
      </c>
      <c r="D428" s="13">
        <v>40229</v>
      </c>
      <c r="E428" s="1">
        <v>70000021</v>
      </c>
      <c r="F428" s="1" t="s">
        <v>45</v>
      </c>
      <c r="I428" s="1" t="s">
        <v>48</v>
      </c>
      <c r="P428" s="1">
        <v>0</v>
      </c>
      <c r="S428" s="1">
        <v>46.38</v>
      </c>
      <c r="W428" s="1">
        <v>-15639.98</v>
      </c>
    </row>
    <row r="429" spans="1:23">
      <c r="A429" s="1">
        <v>299</v>
      </c>
      <c r="D429" s="13">
        <v>40235</v>
      </c>
      <c r="E429" s="1">
        <v>70000022</v>
      </c>
      <c r="F429" s="1" t="s">
        <v>45</v>
      </c>
      <c r="I429" s="1" t="s">
        <v>642</v>
      </c>
      <c r="P429" s="1">
        <v>0</v>
      </c>
      <c r="S429" s="1">
        <v>203.5</v>
      </c>
      <c r="W429" s="1">
        <v>-15843.48</v>
      </c>
    </row>
    <row r="430" spans="1:23">
      <c r="A430" s="1">
        <v>301</v>
      </c>
      <c r="D430" s="13">
        <v>40235</v>
      </c>
      <c r="E430" s="1">
        <v>70000023</v>
      </c>
      <c r="F430" s="1" t="s">
        <v>45</v>
      </c>
      <c r="I430" s="1" t="s">
        <v>719</v>
      </c>
      <c r="P430" s="1">
        <v>0</v>
      </c>
      <c r="S430" s="1">
        <v>167.86</v>
      </c>
      <c r="W430" s="1">
        <v>-16011.34</v>
      </c>
    </row>
    <row r="431" spans="1:23">
      <c r="A431" s="1">
        <v>302</v>
      </c>
      <c r="D431" s="13">
        <v>40235</v>
      </c>
      <c r="E431" s="1">
        <v>70000024</v>
      </c>
      <c r="F431" s="1" t="s">
        <v>45</v>
      </c>
      <c r="I431" s="1" t="s">
        <v>313</v>
      </c>
      <c r="P431" s="1">
        <v>0</v>
      </c>
      <c r="S431" s="1">
        <v>7961.33</v>
      </c>
      <c r="W431" s="1">
        <v>-23972.67</v>
      </c>
    </row>
    <row r="432" spans="1:23">
      <c r="A432" s="1">
        <v>303</v>
      </c>
      <c r="D432" s="13">
        <v>40235</v>
      </c>
      <c r="E432" s="1">
        <v>70000025</v>
      </c>
      <c r="F432" s="1" t="s">
        <v>45</v>
      </c>
      <c r="I432" s="1" t="s">
        <v>418</v>
      </c>
      <c r="P432" s="1">
        <v>0</v>
      </c>
      <c r="S432" s="1">
        <v>1455.32</v>
      </c>
      <c r="W432" s="1">
        <v>-25427.99</v>
      </c>
    </row>
    <row r="433" spans="1:23">
      <c r="A433" s="1">
        <v>304</v>
      </c>
      <c r="D433" s="13">
        <v>40235</v>
      </c>
      <c r="E433" s="1">
        <v>70000026</v>
      </c>
      <c r="F433" s="1" t="s">
        <v>45</v>
      </c>
      <c r="I433" s="1" t="s">
        <v>238</v>
      </c>
      <c r="P433" s="1">
        <v>0</v>
      </c>
      <c r="S433" s="1">
        <v>2006.16</v>
      </c>
      <c r="W433" s="1">
        <v>-27434.15</v>
      </c>
    </row>
    <row r="434" spans="1:23">
      <c r="A434" s="1">
        <v>305</v>
      </c>
      <c r="D434" s="13">
        <v>40235</v>
      </c>
      <c r="E434" s="1">
        <v>70000027</v>
      </c>
      <c r="F434" s="1" t="s">
        <v>45</v>
      </c>
      <c r="I434" s="1" t="s">
        <v>49</v>
      </c>
      <c r="P434" s="1">
        <v>0</v>
      </c>
      <c r="S434" s="1">
        <v>850.46</v>
      </c>
      <c r="W434" s="1">
        <v>-28284.61</v>
      </c>
    </row>
    <row r="435" spans="1:23">
      <c r="A435" s="1">
        <v>306</v>
      </c>
      <c r="D435" s="13">
        <v>40235</v>
      </c>
      <c r="E435" s="1">
        <v>70000028</v>
      </c>
      <c r="F435" s="1" t="s">
        <v>45</v>
      </c>
      <c r="I435" s="1" t="s">
        <v>604</v>
      </c>
      <c r="P435" s="1">
        <v>0</v>
      </c>
      <c r="S435" s="1">
        <v>77.989999999999995</v>
      </c>
      <c r="W435" s="1">
        <v>-28362.6</v>
      </c>
    </row>
    <row r="436" spans="1:23">
      <c r="A436" s="1">
        <v>307</v>
      </c>
      <c r="D436" s="13">
        <v>40235</v>
      </c>
      <c r="E436" s="1">
        <v>70000029</v>
      </c>
      <c r="F436" s="1" t="s">
        <v>45</v>
      </c>
      <c r="I436" s="1" t="s">
        <v>272</v>
      </c>
      <c r="P436" s="1">
        <v>0</v>
      </c>
      <c r="S436" s="1">
        <v>559.70000000000005</v>
      </c>
      <c r="W436" s="1">
        <v>-28922.3</v>
      </c>
    </row>
    <row r="437" spans="1:23">
      <c r="A437" s="1">
        <v>308</v>
      </c>
      <c r="D437" s="13">
        <v>40235</v>
      </c>
      <c r="E437" s="1">
        <v>70000030</v>
      </c>
      <c r="F437" s="1" t="s">
        <v>45</v>
      </c>
      <c r="I437" s="1" t="s">
        <v>273</v>
      </c>
      <c r="P437" s="1">
        <v>0</v>
      </c>
      <c r="S437" s="1">
        <v>178.78</v>
      </c>
      <c r="W437" s="1">
        <v>-29101.08</v>
      </c>
    </row>
    <row r="438" spans="1:23">
      <c r="A438" s="1">
        <v>309</v>
      </c>
      <c r="D438" s="13">
        <v>40235</v>
      </c>
      <c r="E438" s="1">
        <v>70000031</v>
      </c>
      <c r="F438" s="1" t="s">
        <v>45</v>
      </c>
      <c r="I438" s="1" t="s">
        <v>274</v>
      </c>
      <c r="P438" s="1">
        <v>0</v>
      </c>
      <c r="S438" s="1">
        <v>110.46</v>
      </c>
      <c r="W438" s="1">
        <v>-29211.54</v>
      </c>
    </row>
    <row r="439" spans="1:23">
      <c r="A439" s="1">
        <v>310</v>
      </c>
      <c r="D439" s="13">
        <v>40235</v>
      </c>
      <c r="E439" s="1">
        <v>70000032</v>
      </c>
      <c r="F439" s="1" t="s">
        <v>45</v>
      </c>
      <c r="I439" s="2" t="s">
        <v>697</v>
      </c>
      <c r="P439" s="1">
        <v>0</v>
      </c>
      <c r="S439" s="1">
        <v>172.08</v>
      </c>
      <c r="W439" s="1">
        <v>-29383.62</v>
      </c>
    </row>
    <row r="440" spans="1:23">
      <c r="A440" s="1">
        <v>311</v>
      </c>
      <c r="D440" s="13">
        <v>40235</v>
      </c>
      <c r="E440" s="1">
        <v>70000033</v>
      </c>
      <c r="F440" s="1" t="s">
        <v>45</v>
      </c>
      <c r="I440" s="1" t="s">
        <v>468</v>
      </c>
      <c r="P440" s="1">
        <v>0</v>
      </c>
      <c r="S440" s="1">
        <v>55.54</v>
      </c>
      <c r="W440" s="1">
        <v>-29439.16</v>
      </c>
    </row>
    <row r="441" spans="1:23">
      <c r="A441" s="1">
        <v>312</v>
      </c>
      <c r="D441" s="13">
        <v>40235</v>
      </c>
      <c r="E441" s="1">
        <v>70000034</v>
      </c>
      <c r="F441" s="1" t="s">
        <v>45</v>
      </c>
      <c r="I441" s="1" t="s">
        <v>330</v>
      </c>
      <c r="P441" s="1">
        <v>0</v>
      </c>
      <c r="S441" s="1">
        <v>180.33</v>
      </c>
      <c r="W441" s="1">
        <v>-29619.49</v>
      </c>
    </row>
    <row r="442" spans="1:23">
      <c r="A442" s="1">
        <v>317</v>
      </c>
      <c r="D442" s="13">
        <v>40236</v>
      </c>
      <c r="E442" s="1">
        <v>70000035</v>
      </c>
      <c r="F442" s="1" t="s">
        <v>45</v>
      </c>
      <c r="I442" s="1" t="s">
        <v>577</v>
      </c>
      <c r="P442" s="1">
        <v>0</v>
      </c>
      <c r="S442" s="1">
        <v>37.51</v>
      </c>
      <c r="W442" s="1">
        <v>-29657</v>
      </c>
    </row>
    <row r="443" spans="1:23">
      <c r="A443" s="1">
        <v>318</v>
      </c>
      <c r="D443" s="13">
        <v>40236</v>
      </c>
      <c r="E443" s="1">
        <v>70000036</v>
      </c>
      <c r="F443" s="1" t="s">
        <v>45</v>
      </c>
      <c r="I443" s="2" t="s">
        <v>559</v>
      </c>
      <c r="P443" s="1">
        <v>0</v>
      </c>
      <c r="S443" s="1">
        <v>135.41</v>
      </c>
      <c r="W443" s="1">
        <v>-29792.41</v>
      </c>
    </row>
    <row r="444" spans="1:23">
      <c r="A444" s="1">
        <v>319</v>
      </c>
      <c r="D444" s="13">
        <v>40236</v>
      </c>
      <c r="E444" s="1">
        <v>70000037</v>
      </c>
      <c r="F444" s="1" t="s">
        <v>45</v>
      </c>
      <c r="I444" s="1" t="s">
        <v>50</v>
      </c>
      <c r="P444" s="1">
        <v>0</v>
      </c>
      <c r="S444" s="1">
        <v>46.09</v>
      </c>
      <c r="W444" s="1">
        <v>-29838.5</v>
      </c>
    </row>
    <row r="445" spans="1:23">
      <c r="A445" s="1">
        <v>387</v>
      </c>
      <c r="D445" s="13">
        <v>40243</v>
      </c>
      <c r="E445" s="1">
        <v>70000038</v>
      </c>
      <c r="F445" s="1" t="s">
        <v>45</v>
      </c>
      <c r="I445" s="1" t="s">
        <v>605</v>
      </c>
      <c r="P445" s="1">
        <v>0</v>
      </c>
      <c r="S445" s="1">
        <v>152.68</v>
      </c>
      <c r="W445" s="1">
        <v>-29991.18</v>
      </c>
    </row>
    <row r="446" spans="1:23">
      <c r="A446" s="1">
        <v>401</v>
      </c>
      <c r="D446" s="13">
        <v>40244</v>
      </c>
      <c r="E446" s="1">
        <v>70000039</v>
      </c>
      <c r="F446" s="1" t="s">
        <v>45</v>
      </c>
      <c r="I446" s="1" t="s">
        <v>698</v>
      </c>
      <c r="P446" s="1">
        <v>0</v>
      </c>
      <c r="S446" s="1">
        <v>14.3</v>
      </c>
      <c r="W446" s="1">
        <v>-30005.48</v>
      </c>
    </row>
    <row r="447" spans="1:23">
      <c r="A447" s="1">
        <v>415</v>
      </c>
      <c r="D447" s="13">
        <v>40245</v>
      </c>
      <c r="E447" s="1">
        <v>70000040</v>
      </c>
      <c r="F447" s="1" t="s">
        <v>45</v>
      </c>
      <c r="I447" s="1" t="s">
        <v>684</v>
      </c>
      <c r="P447" s="1">
        <v>0</v>
      </c>
      <c r="S447" s="1">
        <v>46.6</v>
      </c>
      <c r="W447" s="1">
        <v>-30052.080000000002</v>
      </c>
    </row>
    <row r="448" spans="1:23">
      <c r="A448" s="1">
        <v>416</v>
      </c>
      <c r="D448" s="13">
        <v>40245</v>
      </c>
      <c r="E448" s="1">
        <v>70000041</v>
      </c>
      <c r="F448" s="1" t="s">
        <v>45</v>
      </c>
      <c r="I448" s="1" t="s">
        <v>699</v>
      </c>
      <c r="P448" s="1">
        <v>0</v>
      </c>
      <c r="S448" s="1">
        <v>32.56</v>
      </c>
      <c r="W448" s="1">
        <v>-30084.639999999999</v>
      </c>
    </row>
    <row r="449" spans="1:23">
      <c r="A449" s="1">
        <v>417</v>
      </c>
      <c r="D449" s="13">
        <v>40245</v>
      </c>
      <c r="E449" s="1">
        <v>70000042</v>
      </c>
      <c r="F449" s="1" t="s">
        <v>45</v>
      </c>
      <c r="I449" s="1" t="s">
        <v>548</v>
      </c>
      <c r="P449" s="1">
        <v>0</v>
      </c>
      <c r="S449" s="1">
        <v>21</v>
      </c>
      <c r="W449" s="1">
        <v>-30105.64</v>
      </c>
    </row>
    <row r="450" spans="1:23">
      <c r="A450" s="1">
        <v>419</v>
      </c>
      <c r="D450" s="13">
        <v>40247</v>
      </c>
      <c r="E450" s="1">
        <v>70000043</v>
      </c>
      <c r="F450" s="1" t="s">
        <v>45</v>
      </c>
      <c r="I450" s="2" t="s">
        <v>568</v>
      </c>
      <c r="P450" s="1">
        <v>0</v>
      </c>
      <c r="S450" s="1">
        <v>70.180000000000007</v>
      </c>
      <c r="W450" s="1">
        <v>-30175.82</v>
      </c>
    </row>
    <row r="451" spans="1:23">
      <c r="A451" s="1">
        <v>491</v>
      </c>
      <c r="D451" s="13">
        <v>40263</v>
      </c>
      <c r="E451" s="1">
        <v>70000044</v>
      </c>
      <c r="F451" s="1" t="s">
        <v>45</v>
      </c>
      <c r="I451" s="1" t="s">
        <v>51</v>
      </c>
      <c r="P451" s="1">
        <v>0</v>
      </c>
      <c r="S451" s="1">
        <v>32.450000000000003</v>
      </c>
      <c r="W451" s="1">
        <v>-30208.27</v>
      </c>
    </row>
    <row r="452" spans="1:23">
      <c r="A452" s="1">
        <v>492</v>
      </c>
      <c r="D452" s="13">
        <v>40263</v>
      </c>
      <c r="E452" s="1">
        <v>70000045</v>
      </c>
      <c r="F452" s="1" t="s">
        <v>45</v>
      </c>
      <c r="I452" s="1" t="s">
        <v>314</v>
      </c>
      <c r="P452" s="1">
        <v>0</v>
      </c>
      <c r="S452" s="1">
        <v>8063.62</v>
      </c>
      <c r="W452" s="1">
        <v>-38271.89</v>
      </c>
    </row>
    <row r="453" spans="1:23">
      <c r="A453" s="1">
        <v>493</v>
      </c>
      <c r="D453" s="13">
        <v>40263</v>
      </c>
      <c r="E453" s="1">
        <v>70000046</v>
      </c>
      <c r="F453" s="1" t="s">
        <v>45</v>
      </c>
      <c r="I453" s="1" t="s">
        <v>275</v>
      </c>
      <c r="P453" s="1">
        <v>0</v>
      </c>
      <c r="S453" s="1">
        <v>286.98</v>
      </c>
      <c r="W453" s="1">
        <v>-38558.870000000003</v>
      </c>
    </row>
    <row r="454" spans="1:23">
      <c r="A454" s="1">
        <v>494</v>
      </c>
      <c r="D454" s="13">
        <v>40263</v>
      </c>
      <c r="E454" s="1">
        <v>70000047</v>
      </c>
      <c r="F454" s="1" t="s">
        <v>45</v>
      </c>
      <c r="I454" s="1" t="s">
        <v>419</v>
      </c>
      <c r="P454" s="1">
        <v>0</v>
      </c>
      <c r="S454" s="1">
        <v>761.83</v>
      </c>
      <c r="W454" s="1">
        <v>-39320.699999999997</v>
      </c>
    </row>
    <row r="455" spans="1:23">
      <c r="A455" s="1">
        <v>504</v>
      </c>
      <c r="D455" s="13">
        <v>40264</v>
      </c>
      <c r="E455" s="1">
        <v>70000048</v>
      </c>
      <c r="F455" s="1" t="s">
        <v>45</v>
      </c>
      <c r="I455" s="1" t="s">
        <v>239</v>
      </c>
      <c r="P455" s="1">
        <v>0</v>
      </c>
      <c r="S455" s="1">
        <v>1316.81</v>
      </c>
      <c r="W455" s="1">
        <v>-40637.51</v>
      </c>
    </row>
    <row r="456" spans="1:23">
      <c r="A456" s="1">
        <v>505</v>
      </c>
      <c r="D456" s="13">
        <v>40264</v>
      </c>
      <c r="E456" s="1">
        <v>70000049</v>
      </c>
      <c r="F456" s="1" t="s">
        <v>45</v>
      </c>
      <c r="I456" s="1" t="s">
        <v>276</v>
      </c>
      <c r="P456" s="1">
        <v>0</v>
      </c>
      <c r="S456" s="1">
        <v>426.35</v>
      </c>
      <c r="W456" s="1">
        <v>-41063.86</v>
      </c>
    </row>
    <row r="457" spans="1:23">
      <c r="A457" s="1">
        <v>506</v>
      </c>
      <c r="D457" s="13">
        <v>40264</v>
      </c>
      <c r="E457" s="1">
        <v>70000050</v>
      </c>
      <c r="F457" s="1" t="s">
        <v>45</v>
      </c>
      <c r="I457" s="2" t="s">
        <v>565</v>
      </c>
      <c r="P457" s="1">
        <v>0</v>
      </c>
      <c r="S457" s="1">
        <v>2991.78</v>
      </c>
      <c r="W457" s="1">
        <v>-44055.64</v>
      </c>
    </row>
    <row r="458" spans="1:23">
      <c r="A458" s="1">
        <v>513</v>
      </c>
      <c r="D458" s="13">
        <v>40265</v>
      </c>
      <c r="E458" s="1">
        <v>70000051</v>
      </c>
      <c r="F458" s="1" t="s">
        <v>45</v>
      </c>
      <c r="I458" s="1" t="s">
        <v>560</v>
      </c>
      <c r="P458" s="1">
        <v>0</v>
      </c>
      <c r="S458" s="1">
        <v>181.28</v>
      </c>
      <c r="W458" s="1">
        <v>-44236.92</v>
      </c>
    </row>
    <row r="459" spans="1:23">
      <c r="A459" s="1">
        <v>516</v>
      </c>
      <c r="D459" s="13">
        <v>40265</v>
      </c>
      <c r="E459" s="1">
        <v>70000052</v>
      </c>
      <c r="F459" s="1" t="s">
        <v>45</v>
      </c>
      <c r="I459" s="1" t="s">
        <v>720</v>
      </c>
      <c r="P459" s="1">
        <v>0</v>
      </c>
      <c r="S459" s="1">
        <v>29.37</v>
      </c>
      <c r="W459" s="1">
        <v>-44266.29</v>
      </c>
    </row>
    <row r="460" spans="1:23">
      <c r="A460" s="1">
        <v>517</v>
      </c>
      <c r="D460" s="13">
        <v>40265</v>
      </c>
      <c r="E460" s="1">
        <v>70000053</v>
      </c>
      <c r="F460" s="1" t="s">
        <v>45</v>
      </c>
      <c r="I460" s="1" t="s">
        <v>700</v>
      </c>
      <c r="P460" s="1">
        <v>0</v>
      </c>
      <c r="S460" s="1">
        <v>86.68</v>
      </c>
      <c r="W460" s="1">
        <v>-44352.97</v>
      </c>
    </row>
    <row r="461" spans="1:23">
      <c r="A461" s="1">
        <v>518</v>
      </c>
      <c r="D461" s="13">
        <v>40265</v>
      </c>
      <c r="E461" s="1">
        <v>70000054</v>
      </c>
      <c r="F461" s="1" t="s">
        <v>45</v>
      </c>
      <c r="I461" s="1" t="s">
        <v>52</v>
      </c>
      <c r="P461" s="1">
        <v>0</v>
      </c>
      <c r="S461" s="1">
        <v>518.20000000000005</v>
      </c>
      <c r="W461" s="1">
        <v>-44871.17</v>
      </c>
    </row>
    <row r="462" spans="1:23">
      <c r="A462" s="1">
        <v>519</v>
      </c>
      <c r="D462" s="13">
        <v>40265</v>
      </c>
      <c r="E462" s="1">
        <v>70000055</v>
      </c>
      <c r="F462" s="1" t="s">
        <v>45</v>
      </c>
      <c r="I462" s="1" t="s">
        <v>569</v>
      </c>
      <c r="P462" s="1">
        <v>0</v>
      </c>
      <c r="S462" s="1">
        <v>186.34</v>
      </c>
      <c r="W462" s="1">
        <v>-45057.51</v>
      </c>
    </row>
    <row r="463" spans="1:23">
      <c r="A463" s="1">
        <v>520</v>
      </c>
      <c r="D463" s="13">
        <v>40265</v>
      </c>
      <c r="E463" s="1">
        <v>70000056</v>
      </c>
      <c r="F463" s="1" t="s">
        <v>45</v>
      </c>
      <c r="I463" s="1" t="s">
        <v>701</v>
      </c>
      <c r="P463" s="1">
        <v>0</v>
      </c>
      <c r="S463" s="1">
        <v>60.6</v>
      </c>
      <c r="W463" s="1">
        <v>-45118.11</v>
      </c>
    </row>
    <row r="464" spans="1:23">
      <c r="A464" s="1">
        <v>592</v>
      </c>
      <c r="D464" s="13">
        <v>40272</v>
      </c>
      <c r="E464" s="1">
        <v>70000057</v>
      </c>
      <c r="F464" s="1" t="s">
        <v>45</v>
      </c>
      <c r="I464" s="1" t="s">
        <v>634</v>
      </c>
      <c r="P464" s="1">
        <v>0</v>
      </c>
      <c r="S464" s="1">
        <v>1930.57</v>
      </c>
      <c r="W464" s="1">
        <v>-47048.68</v>
      </c>
    </row>
    <row r="465" spans="1:23">
      <c r="A465" s="1">
        <v>762</v>
      </c>
      <c r="D465" s="13">
        <v>40298</v>
      </c>
      <c r="E465" s="1">
        <v>70000058</v>
      </c>
      <c r="F465" s="1" t="s">
        <v>45</v>
      </c>
      <c r="I465" s="1" t="s">
        <v>549</v>
      </c>
      <c r="P465" s="1">
        <v>0</v>
      </c>
      <c r="S465" s="1">
        <v>38.61</v>
      </c>
      <c r="W465" s="1">
        <v>-47087.29</v>
      </c>
    </row>
    <row r="466" spans="1:23">
      <c r="A466" s="1">
        <v>763</v>
      </c>
      <c r="D466" s="13">
        <v>40298</v>
      </c>
      <c r="E466" s="1">
        <v>70000059</v>
      </c>
      <c r="F466" s="1" t="s">
        <v>45</v>
      </c>
      <c r="I466" s="1" t="s">
        <v>315</v>
      </c>
      <c r="P466" s="1">
        <v>0</v>
      </c>
      <c r="S466" s="1">
        <v>2486.0300000000002</v>
      </c>
      <c r="W466" s="1">
        <v>-49573.32</v>
      </c>
    </row>
    <row r="467" spans="1:23">
      <c r="A467" s="1">
        <v>764</v>
      </c>
      <c r="D467" s="13">
        <v>40298</v>
      </c>
      <c r="E467" s="1">
        <v>70000060</v>
      </c>
      <c r="F467" s="1" t="s">
        <v>45</v>
      </c>
      <c r="I467" s="1" t="s">
        <v>606</v>
      </c>
      <c r="P467" s="1">
        <v>0</v>
      </c>
      <c r="S467" s="1">
        <v>9.35</v>
      </c>
      <c r="W467" s="1">
        <v>-49582.67</v>
      </c>
    </row>
    <row r="468" spans="1:23">
      <c r="A468" s="1">
        <v>765</v>
      </c>
      <c r="D468" s="13">
        <v>40298</v>
      </c>
      <c r="E468" s="1">
        <v>70000061</v>
      </c>
      <c r="F468" s="1" t="s">
        <v>45</v>
      </c>
      <c r="I468" s="1" t="s">
        <v>277</v>
      </c>
      <c r="P468" s="1">
        <v>0</v>
      </c>
      <c r="S468" s="1">
        <v>31.1</v>
      </c>
      <c r="W468" s="1">
        <v>-49613.77</v>
      </c>
    </row>
    <row r="469" spans="1:23">
      <c r="A469" s="1">
        <v>766</v>
      </c>
      <c r="D469" s="13">
        <v>40298</v>
      </c>
      <c r="E469" s="1">
        <v>70000062</v>
      </c>
      <c r="F469" s="1" t="s">
        <v>45</v>
      </c>
      <c r="I469" s="1" t="s">
        <v>420</v>
      </c>
      <c r="P469" s="1">
        <v>0</v>
      </c>
      <c r="S469" s="1">
        <v>1635.31</v>
      </c>
      <c r="W469" s="1">
        <v>-51249.08</v>
      </c>
    </row>
    <row r="470" spans="1:23">
      <c r="A470" s="1">
        <v>767</v>
      </c>
      <c r="D470" s="13">
        <v>40298</v>
      </c>
      <c r="E470" s="1">
        <v>70000063</v>
      </c>
      <c r="F470" s="1" t="s">
        <v>45</v>
      </c>
      <c r="I470" s="1" t="s">
        <v>714</v>
      </c>
      <c r="P470" s="1">
        <v>0</v>
      </c>
      <c r="S470" s="1">
        <v>19.25</v>
      </c>
      <c r="W470" s="1">
        <v>-51268.33</v>
      </c>
    </row>
    <row r="471" spans="1:23">
      <c r="A471" s="1">
        <v>768</v>
      </c>
      <c r="D471" s="13">
        <v>40298</v>
      </c>
      <c r="E471" s="1">
        <v>70000064</v>
      </c>
      <c r="F471" s="1" t="s">
        <v>45</v>
      </c>
      <c r="I471" s="1" t="s">
        <v>561</v>
      </c>
      <c r="P471" s="1">
        <v>0</v>
      </c>
      <c r="S471" s="1">
        <v>166.98</v>
      </c>
      <c r="W471" s="1">
        <v>-51435.31</v>
      </c>
    </row>
    <row r="472" spans="1:23">
      <c r="A472" s="1">
        <v>769</v>
      </c>
      <c r="D472" s="13">
        <v>40298</v>
      </c>
      <c r="E472" s="1">
        <v>70000065</v>
      </c>
      <c r="F472" s="1" t="s">
        <v>45</v>
      </c>
      <c r="I472" s="1" t="s">
        <v>331</v>
      </c>
      <c r="P472" s="1">
        <v>0</v>
      </c>
      <c r="S472" s="1">
        <v>190.47</v>
      </c>
      <c r="W472" s="1">
        <v>-51625.78</v>
      </c>
    </row>
    <row r="473" spans="1:23">
      <c r="A473" s="1">
        <v>770</v>
      </c>
      <c r="D473" s="13">
        <v>40298</v>
      </c>
      <c r="E473" s="1">
        <v>70000066</v>
      </c>
      <c r="F473" s="1" t="s">
        <v>45</v>
      </c>
      <c r="I473" s="1" t="s">
        <v>721</v>
      </c>
      <c r="P473" s="1">
        <v>0</v>
      </c>
      <c r="S473" s="1">
        <v>20.79</v>
      </c>
      <c r="W473" s="1">
        <v>-51646.57</v>
      </c>
    </row>
    <row r="474" spans="1:23">
      <c r="A474" s="1">
        <v>771</v>
      </c>
      <c r="D474" s="13">
        <v>40298</v>
      </c>
      <c r="E474" s="1">
        <v>70000067</v>
      </c>
      <c r="F474" s="1" t="s">
        <v>45</v>
      </c>
      <c r="I474" s="1" t="s">
        <v>240</v>
      </c>
      <c r="P474" s="1">
        <v>0</v>
      </c>
      <c r="S474" s="1">
        <v>3291.36</v>
      </c>
      <c r="W474" s="1">
        <v>-54937.93</v>
      </c>
    </row>
    <row r="475" spans="1:23">
      <c r="A475" s="1">
        <v>772</v>
      </c>
      <c r="D475" s="13">
        <v>40298</v>
      </c>
      <c r="E475" s="1">
        <v>70000068</v>
      </c>
      <c r="F475" s="1" t="s">
        <v>45</v>
      </c>
      <c r="I475" s="1" t="s">
        <v>566</v>
      </c>
      <c r="P475" s="1">
        <v>0</v>
      </c>
      <c r="S475" s="1">
        <v>4099.05</v>
      </c>
      <c r="W475" s="1">
        <v>-59036.98</v>
      </c>
    </row>
    <row r="476" spans="1:23">
      <c r="A476" s="1">
        <v>773</v>
      </c>
      <c r="D476" s="13">
        <v>40298</v>
      </c>
      <c r="E476" s="1">
        <v>70000069</v>
      </c>
      <c r="F476" s="1" t="s">
        <v>45</v>
      </c>
      <c r="I476" s="1" t="s">
        <v>702</v>
      </c>
      <c r="P476" s="1">
        <v>0</v>
      </c>
      <c r="S476" s="1">
        <v>759.83</v>
      </c>
      <c r="W476" s="1">
        <v>-59796.81</v>
      </c>
    </row>
    <row r="477" spans="1:23">
      <c r="A477" s="1">
        <v>774</v>
      </c>
      <c r="D477" s="13">
        <v>40298</v>
      </c>
      <c r="E477" s="1">
        <v>70000070</v>
      </c>
      <c r="F477" s="1" t="s">
        <v>45</v>
      </c>
      <c r="I477" s="1" t="s">
        <v>643</v>
      </c>
      <c r="P477" s="1">
        <v>0</v>
      </c>
      <c r="S477" s="1">
        <v>1062.5</v>
      </c>
      <c r="W477" s="1">
        <v>-60859.31</v>
      </c>
    </row>
    <row r="478" spans="1:23">
      <c r="A478" s="1">
        <v>775</v>
      </c>
      <c r="D478" s="13">
        <v>40298</v>
      </c>
      <c r="E478" s="1">
        <v>70000071</v>
      </c>
      <c r="F478" s="1" t="s">
        <v>45</v>
      </c>
      <c r="I478" s="1" t="s">
        <v>570</v>
      </c>
      <c r="P478" s="1">
        <v>0</v>
      </c>
      <c r="S478" s="1">
        <v>36.19</v>
      </c>
      <c r="W478" s="1">
        <v>-60895.5</v>
      </c>
    </row>
    <row r="479" spans="1:23">
      <c r="A479" s="1">
        <v>776</v>
      </c>
      <c r="D479" s="13">
        <v>40298</v>
      </c>
      <c r="E479" s="1">
        <v>70000072</v>
      </c>
      <c r="F479" s="1" t="s">
        <v>45</v>
      </c>
      <c r="I479" s="1" t="s">
        <v>571</v>
      </c>
      <c r="P479" s="1">
        <v>0</v>
      </c>
      <c r="S479" s="1">
        <v>33.22</v>
      </c>
      <c r="W479" s="1">
        <v>-60928.72</v>
      </c>
    </row>
    <row r="480" spans="1:23">
      <c r="A480" s="1">
        <v>792</v>
      </c>
      <c r="D480" s="13">
        <v>40298</v>
      </c>
      <c r="E480" s="1">
        <v>70000073</v>
      </c>
      <c r="F480" s="1" t="s">
        <v>45</v>
      </c>
      <c r="I480" s="1" t="s">
        <v>685</v>
      </c>
      <c r="P480" s="1">
        <v>0</v>
      </c>
      <c r="S480" s="1">
        <v>124.19</v>
      </c>
      <c r="W480" s="1">
        <v>-61052.91</v>
      </c>
    </row>
    <row r="481" spans="1:23">
      <c r="A481" s="1">
        <v>793</v>
      </c>
      <c r="D481" s="13">
        <v>40298</v>
      </c>
      <c r="E481" s="1">
        <v>70000074</v>
      </c>
      <c r="F481" s="1" t="s">
        <v>45</v>
      </c>
      <c r="I481" s="1" t="s">
        <v>53</v>
      </c>
      <c r="P481" s="1">
        <v>0</v>
      </c>
      <c r="S481" s="1">
        <v>48.65</v>
      </c>
      <c r="W481" s="1">
        <v>-61101.56</v>
      </c>
    </row>
    <row r="482" spans="1:23">
      <c r="A482" s="1">
        <v>794</v>
      </c>
      <c r="D482" s="13">
        <v>40298</v>
      </c>
      <c r="E482" s="1">
        <v>70000075</v>
      </c>
      <c r="F482" s="1" t="s">
        <v>45</v>
      </c>
      <c r="I482" s="2" t="s">
        <v>572</v>
      </c>
      <c r="P482" s="1">
        <v>0</v>
      </c>
      <c r="S482" s="1">
        <v>130.54</v>
      </c>
      <c r="W482" s="1">
        <v>-61232.1</v>
      </c>
    </row>
    <row r="483" spans="1:23">
      <c r="A483" s="1">
        <v>795</v>
      </c>
      <c r="D483" s="13">
        <v>40298</v>
      </c>
      <c r="E483" s="1">
        <v>70000076</v>
      </c>
      <c r="F483" s="1" t="s">
        <v>45</v>
      </c>
      <c r="I483" s="1" t="s">
        <v>278</v>
      </c>
      <c r="P483" s="1">
        <v>0</v>
      </c>
      <c r="S483" s="1">
        <v>74.89</v>
      </c>
      <c r="W483" s="1">
        <v>-61306.99</v>
      </c>
    </row>
    <row r="484" spans="1:23">
      <c r="A484" s="1">
        <v>853</v>
      </c>
      <c r="D484" s="13">
        <v>40304</v>
      </c>
      <c r="E484" s="1">
        <v>70000077</v>
      </c>
      <c r="F484" s="1" t="s">
        <v>45</v>
      </c>
      <c r="I484" s="2" t="s">
        <v>576</v>
      </c>
      <c r="P484" s="1">
        <v>0</v>
      </c>
      <c r="S484" s="1">
        <v>164.23</v>
      </c>
      <c r="W484" s="1">
        <v>-61471.22</v>
      </c>
    </row>
    <row r="485" spans="1:23">
      <c r="A485" s="1">
        <v>875</v>
      </c>
      <c r="D485" s="13">
        <v>40307</v>
      </c>
      <c r="E485" s="1">
        <v>70000078</v>
      </c>
      <c r="F485" s="1" t="s">
        <v>45</v>
      </c>
      <c r="I485" s="1" t="s">
        <v>573</v>
      </c>
      <c r="P485" s="1">
        <v>0</v>
      </c>
      <c r="S485" s="1">
        <v>34.1</v>
      </c>
      <c r="W485" s="1">
        <v>-61505.32</v>
      </c>
    </row>
    <row r="486" spans="1:23">
      <c r="A486" s="1">
        <v>889</v>
      </c>
      <c r="D486" s="13">
        <v>40310</v>
      </c>
      <c r="E486" s="1">
        <v>70000079</v>
      </c>
      <c r="F486" s="1" t="s">
        <v>45</v>
      </c>
      <c r="I486" s="1" t="s">
        <v>395</v>
      </c>
      <c r="P486" s="1">
        <v>0</v>
      </c>
      <c r="S486" s="1">
        <v>30.14</v>
      </c>
      <c r="W486" s="1">
        <v>-61535.46</v>
      </c>
    </row>
    <row r="487" spans="1:23">
      <c r="A487" s="1">
        <v>944</v>
      </c>
      <c r="D487" s="13">
        <v>40318</v>
      </c>
      <c r="E487" s="1">
        <v>70000080</v>
      </c>
      <c r="F487" s="1" t="s">
        <v>45</v>
      </c>
      <c r="I487" s="1" t="s">
        <v>347</v>
      </c>
      <c r="P487" s="1">
        <v>0</v>
      </c>
      <c r="S487" s="1">
        <v>12872</v>
      </c>
      <c r="W487" s="1">
        <v>-74407.460000000006</v>
      </c>
    </row>
    <row r="488" spans="1:23">
      <c r="A488" s="1">
        <v>987</v>
      </c>
      <c r="D488" s="13">
        <v>40324</v>
      </c>
      <c r="E488" s="1">
        <v>70000081</v>
      </c>
      <c r="F488" s="1" t="s">
        <v>45</v>
      </c>
      <c r="I488" s="1" t="s">
        <v>316</v>
      </c>
      <c r="P488" s="1">
        <v>0</v>
      </c>
      <c r="S488" s="1">
        <v>12478.14</v>
      </c>
      <c r="W488" s="1">
        <v>-86885.6</v>
      </c>
    </row>
    <row r="489" spans="1:23">
      <c r="A489" s="1">
        <v>988</v>
      </c>
      <c r="D489" s="13">
        <v>40324</v>
      </c>
      <c r="E489" s="1">
        <v>70000082</v>
      </c>
      <c r="F489" s="1" t="s">
        <v>45</v>
      </c>
      <c r="I489" s="1" t="s">
        <v>54</v>
      </c>
      <c r="P489" s="1">
        <v>0</v>
      </c>
      <c r="S489" s="1">
        <v>1461.07</v>
      </c>
      <c r="W489" s="1">
        <v>-88346.67</v>
      </c>
    </row>
    <row r="490" spans="1:23">
      <c r="A490" s="1">
        <v>992</v>
      </c>
      <c r="D490" s="13">
        <v>40325</v>
      </c>
      <c r="E490" s="1">
        <v>70000083</v>
      </c>
      <c r="F490" s="1" t="s">
        <v>45</v>
      </c>
      <c r="I490" s="1" t="s">
        <v>644</v>
      </c>
      <c r="P490" s="1">
        <v>0</v>
      </c>
      <c r="S490" s="1">
        <v>1775.28</v>
      </c>
      <c r="W490" s="1">
        <v>-90121.95</v>
      </c>
    </row>
    <row r="491" spans="1:23">
      <c r="A491" s="1">
        <v>993</v>
      </c>
      <c r="D491" s="13">
        <v>40325</v>
      </c>
      <c r="E491" s="1">
        <v>70000084</v>
      </c>
      <c r="F491" s="1" t="s">
        <v>45</v>
      </c>
      <c r="I491" s="1" t="s">
        <v>55</v>
      </c>
      <c r="P491" s="1">
        <v>0</v>
      </c>
      <c r="S491" s="1">
        <v>803.5</v>
      </c>
      <c r="W491" s="1">
        <v>-90925.45</v>
      </c>
    </row>
    <row r="492" spans="1:23">
      <c r="A492" s="1">
        <v>994</v>
      </c>
      <c r="D492" s="13">
        <v>40325</v>
      </c>
      <c r="E492" s="1">
        <v>70000085</v>
      </c>
      <c r="F492" s="1" t="s">
        <v>45</v>
      </c>
      <c r="I492" s="1" t="s">
        <v>607</v>
      </c>
      <c r="P492" s="1">
        <v>0</v>
      </c>
      <c r="S492" s="1">
        <v>65.45</v>
      </c>
      <c r="W492" s="1">
        <v>-90990.9</v>
      </c>
    </row>
    <row r="493" spans="1:23">
      <c r="A493" s="1">
        <v>995</v>
      </c>
      <c r="D493" s="13">
        <v>40325</v>
      </c>
      <c r="E493" s="1">
        <v>70000086</v>
      </c>
      <c r="F493" s="1" t="s">
        <v>45</v>
      </c>
      <c r="I493" s="1" t="s">
        <v>703</v>
      </c>
      <c r="P493" s="1">
        <v>0</v>
      </c>
      <c r="S493" s="1">
        <v>254.66</v>
      </c>
      <c r="W493" s="1">
        <v>-91245.56</v>
      </c>
    </row>
    <row r="494" spans="1:23">
      <c r="A494" s="1">
        <v>996</v>
      </c>
      <c r="D494" s="13">
        <v>40325</v>
      </c>
      <c r="E494" s="1">
        <v>70000087</v>
      </c>
      <c r="F494" s="1" t="s">
        <v>45</v>
      </c>
      <c r="I494" s="1" t="s">
        <v>241</v>
      </c>
      <c r="P494" s="1">
        <v>0</v>
      </c>
      <c r="S494" s="1">
        <v>1091.53</v>
      </c>
      <c r="W494" s="1">
        <v>-92337.09</v>
      </c>
    </row>
    <row r="495" spans="1:23">
      <c r="A495" s="1">
        <v>997</v>
      </c>
      <c r="D495" s="13">
        <v>40325</v>
      </c>
      <c r="E495" s="1">
        <v>70000088</v>
      </c>
      <c r="F495" s="1" t="s">
        <v>45</v>
      </c>
      <c r="I495" s="1" t="s">
        <v>562</v>
      </c>
      <c r="P495" s="1">
        <v>0</v>
      </c>
      <c r="S495" s="1">
        <v>54.99</v>
      </c>
      <c r="W495" s="1">
        <v>-92392.08</v>
      </c>
    </row>
    <row r="496" spans="1:23">
      <c r="A496" s="1">
        <v>998</v>
      </c>
      <c r="D496" s="13">
        <v>40325</v>
      </c>
      <c r="E496" s="1">
        <v>70000089</v>
      </c>
      <c r="F496" s="1" t="s">
        <v>45</v>
      </c>
      <c r="I496" s="1" t="s">
        <v>332</v>
      </c>
      <c r="P496" s="1">
        <v>0</v>
      </c>
      <c r="S496" s="1">
        <v>55.75</v>
      </c>
      <c r="W496" s="1">
        <v>-92447.83</v>
      </c>
    </row>
    <row r="497" spans="1:23">
      <c r="A497" s="1">
        <v>999</v>
      </c>
      <c r="D497" s="13">
        <v>40325</v>
      </c>
      <c r="E497" s="1">
        <v>70000090</v>
      </c>
      <c r="F497" s="1" t="s">
        <v>45</v>
      </c>
      <c r="I497" s="2" t="s">
        <v>578</v>
      </c>
      <c r="P497" s="1">
        <v>0</v>
      </c>
      <c r="S497" s="1">
        <v>30.14</v>
      </c>
      <c r="W497" s="1">
        <v>-92477.97</v>
      </c>
    </row>
    <row r="498" spans="1:23">
      <c r="A498" s="1">
        <v>1000</v>
      </c>
      <c r="D498" s="13">
        <v>40325</v>
      </c>
      <c r="E498" s="1">
        <v>70000091</v>
      </c>
      <c r="F498" s="1" t="s">
        <v>45</v>
      </c>
      <c r="I498" s="1" t="s">
        <v>279</v>
      </c>
      <c r="P498" s="1">
        <v>0</v>
      </c>
      <c r="S498" s="1">
        <v>25.9</v>
      </c>
      <c r="W498" s="1">
        <v>-92503.87</v>
      </c>
    </row>
    <row r="499" spans="1:23">
      <c r="A499" s="1">
        <v>1001</v>
      </c>
      <c r="D499" s="13">
        <v>40325</v>
      </c>
      <c r="E499" s="1">
        <v>70000092</v>
      </c>
      <c r="F499" s="1" t="s">
        <v>45</v>
      </c>
      <c r="I499" s="1" t="s">
        <v>280</v>
      </c>
      <c r="P499" s="1">
        <v>0</v>
      </c>
      <c r="S499" s="1">
        <v>110.14</v>
      </c>
      <c r="W499" s="1">
        <v>-92614.01</v>
      </c>
    </row>
    <row r="500" spans="1:23">
      <c r="A500" s="1">
        <v>1002</v>
      </c>
      <c r="D500" s="13">
        <v>40325</v>
      </c>
      <c r="E500" s="1">
        <v>70000093</v>
      </c>
      <c r="F500" s="1" t="s">
        <v>45</v>
      </c>
      <c r="I500" s="1" t="s">
        <v>56</v>
      </c>
      <c r="P500" s="1">
        <v>0</v>
      </c>
      <c r="S500" s="1">
        <v>33.700000000000003</v>
      </c>
      <c r="W500" s="1">
        <v>-92647.71</v>
      </c>
    </row>
    <row r="501" spans="1:23">
      <c r="A501" s="1">
        <v>1003</v>
      </c>
      <c r="D501" s="13">
        <v>40325</v>
      </c>
      <c r="E501" s="1">
        <v>70000094</v>
      </c>
      <c r="F501" s="1" t="s">
        <v>45</v>
      </c>
      <c r="I501" s="1" t="s">
        <v>359</v>
      </c>
      <c r="P501" s="1">
        <v>0</v>
      </c>
      <c r="S501" s="1">
        <v>6299.29</v>
      </c>
      <c r="W501" s="1">
        <v>-98947</v>
      </c>
    </row>
    <row r="502" spans="1:23">
      <c r="A502" s="1">
        <v>1110</v>
      </c>
      <c r="D502" s="13">
        <v>40334</v>
      </c>
      <c r="E502" s="1">
        <v>70000095</v>
      </c>
      <c r="F502" s="1" t="s">
        <v>45</v>
      </c>
      <c r="I502" s="2" t="s">
        <v>581</v>
      </c>
      <c r="P502" s="1">
        <v>0</v>
      </c>
      <c r="S502" s="1">
        <v>65.319999999999993</v>
      </c>
      <c r="W502" s="1">
        <v>-99012.32</v>
      </c>
    </row>
    <row r="503" spans="1:23">
      <c r="A503" s="1">
        <v>1111</v>
      </c>
      <c r="D503" s="13">
        <v>40334</v>
      </c>
      <c r="E503" s="1">
        <v>70000096</v>
      </c>
      <c r="F503" s="1" t="s">
        <v>45</v>
      </c>
      <c r="I503" s="1" t="s">
        <v>57</v>
      </c>
      <c r="P503" s="1">
        <v>0</v>
      </c>
      <c r="S503" s="1">
        <v>61.13</v>
      </c>
      <c r="W503" s="1">
        <v>-99073.45</v>
      </c>
    </row>
    <row r="504" spans="1:23">
      <c r="A504" s="1">
        <v>1120</v>
      </c>
      <c r="D504" s="13">
        <v>40335</v>
      </c>
      <c r="E504" s="1">
        <v>70000097</v>
      </c>
      <c r="F504" s="1" t="s">
        <v>45</v>
      </c>
      <c r="I504" s="1" t="s">
        <v>704</v>
      </c>
      <c r="P504" s="1">
        <v>0</v>
      </c>
      <c r="S504" s="1">
        <v>38.72</v>
      </c>
      <c r="W504" s="1">
        <v>-99112.17</v>
      </c>
    </row>
    <row r="505" spans="1:23">
      <c r="A505" s="1">
        <v>1122</v>
      </c>
      <c r="D505" s="13">
        <v>40335</v>
      </c>
      <c r="E505" s="1">
        <v>70000098</v>
      </c>
      <c r="F505" s="1" t="s">
        <v>45</v>
      </c>
      <c r="I505" s="1" t="s">
        <v>686</v>
      </c>
      <c r="P505" s="1">
        <v>0</v>
      </c>
      <c r="S505" s="1">
        <v>113.89</v>
      </c>
      <c r="W505" s="1">
        <v>-99226.06</v>
      </c>
    </row>
    <row r="506" spans="1:23">
      <c r="A506" s="1">
        <v>1185</v>
      </c>
      <c r="D506" s="13">
        <v>40342</v>
      </c>
      <c r="E506" s="1">
        <v>70000099</v>
      </c>
      <c r="F506" s="1" t="s">
        <v>45</v>
      </c>
      <c r="I506" s="2" t="s">
        <v>583</v>
      </c>
      <c r="P506" s="1">
        <v>0</v>
      </c>
      <c r="S506" s="1">
        <v>117.11</v>
      </c>
      <c r="W506" s="1">
        <v>-99343.17</v>
      </c>
    </row>
    <row r="507" spans="1:23">
      <c r="A507" s="1">
        <v>1209</v>
      </c>
      <c r="D507" s="13">
        <v>40346</v>
      </c>
      <c r="E507" s="1">
        <v>70000100</v>
      </c>
      <c r="F507" s="1" t="s">
        <v>45</v>
      </c>
      <c r="I507" s="1" t="s">
        <v>608</v>
      </c>
      <c r="P507" s="1">
        <v>0</v>
      </c>
      <c r="S507" s="1">
        <v>344.3</v>
      </c>
      <c r="W507" s="1">
        <v>-99687.47</v>
      </c>
    </row>
    <row r="508" spans="1:23">
      <c r="A508" s="1">
        <v>1267</v>
      </c>
      <c r="D508" s="13">
        <v>40354</v>
      </c>
      <c r="E508" s="1">
        <v>70000101</v>
      </c>
      <c r="F508" s="1" t="s">
        <v>45</v>
      </c>
      <c r="I508" s="1" t="s">
        <v>360</v>
      </c>
      <c r="P508" s="1">
        <v>0</v>
      </c>
      <c r="S508" s="1">
        <v>11558.82</v>
      </c>
      <c r="W508" s="1">
        <v>-111246.29</v>
      </c>
    </row>
    <row r="509" spans="1:23">
      <c r="A509" s="1">
        <v>1279</v>
      </c>
      <c r="D509" s="13">
        <v>40355</v>
      </c>
      <c r="E509" s="1">
        <v>70000102</v>
      </c>
      <c r="F509" s="1" t="s">
        <v>45</v>
      </c>
      <c r="I509" s="1" t="s">
        <v>281</v>
      </c>
      <c r="P509" s="1">
        <v>0</v>
      </c>
      <c r="S509" s="1">
        <v>39.42</v>
      </c>
      <c r="W509" s="1">
        <v>-111285.71</v>
      </c>
    </row>
    <row r="510" spans="1:23">
      <c r="A510" s="1">
        <v>1280</v>
      </c>
      <c r="D510" s="13">
        <v>40355</v>
      </c>
      <c r="E510" s="1">
        <v>70000103</v>
      </c>
      <c r="F510" s="1" t="s">
        <v>45</v>
      </c>
      <c r="I510" s="1" t="s">
        <v>348</v>
      </c>
      <c r="P510" s="1">
        <v>0</v>
      </c>
      <c r="S510" s="1">
        <v>6872.99</v>
      </c>
      <c r="W510" s="1">
        <v>-118158.7</v>
      </c>
    </row>
    <row r="511" spans="1:23">
      <c r="A511" s="1">
        <v>1281</v>
      </c>
      <c r="D511" s="13">
        <v>40355</v>
      </c>
      <c r="E511" s="1">
        <v>70000104</v>
      </c>
      <c r="F511" s="1" t="s">
        <v>45</v>
      </c>
      <c r="I511" s="1" t="s">
        <v>645</v>
      </c>
      <c r="P511" s="1">
        <v>0</v>
      </c>
      <c r="S511" s="1">
        <v>380.39</v>
      </c>
      <c r="W511" s="1">
        <v>-118539.09</v>
      </c>
    </row>
    <row r="512" spans="1:23">
      <c r="A512" s="1">
        <v>1282</v>
      </c>
      <c r="D512" s="13">
        <v>40355</v>
      </c>
      <c r="E512" s="1">
        <v>70000105</v>
      </c>
      <c r="F512" s="1" t="s">
        <v>45</v>
      </c>
      <c r="I512" s="1" t="s">
        <v>282</v>
      </c>
      <c r="P512" s="1">
        <v>0</v>
      </c>
      <c r="S512" s="1">
        <v>138.53</v>
      </c>
      <c r="W512" s="1">
        <v>-118677.62</v>
      </c>
    </row>
    <row r="513" spans="1:23">
      <c r="A513" s="1">
        <v>1283</v>
      </c>
      <c r="D513" s="13">
        <v>40355</v>
      </c>
      <c r="E513" s="1">
        <v>70000106</v>
      </c>
      <c r="F513" s="1" t="s">
        <v>45</v>
      </c>
      <c r="I513" s="1" t="s">
        <v>609</v>
      </c>
      <c r="P513" s="1">
        <v>0</v>
      </c>
      <c r="S513" s="1">
        <v>101.79</v>
      </c>
      <c r="W513" s="1">
        <v>-118779.41</v>
      </c>
    </row>
    <row r="514" spans="1:23">
      <c r="A514" s="1">
        <v>1284</v>
      </c>
      <c r="D514" s="13">
        <v>40355</v>
      </c>
      <c r="E514" s="1">
        <v>70000107</v>
      </c>
      <c r="F514" s="1" t="s">
        <v>45</v>
      </c>
      <c r="I514" s="1" t="s">
        <v>242</v>
      </c>
      <c r="P514" s="1">
        <v>0</v>
      </c>
      <c r="S514" s="1">
        <v>537.67999999999995</v>
      </c>
      <c r="W514" s="1">
        <v>-119317.09</v>
      </c>
    </row>
    <row r="515" spans="1:23">
      <c r="A515" s="1">
        <v>1285</v>
      </c>
      <c r="D515" s="13">
        <v>40355</v>
      </c>
      <c r="E515" s="1">
        <v>70000108</v>
      </c>
      <c r="F515" s="1" t="s">
        <v>45</v>
      </c>
      <c r="I515" s="1" t="s">
        <v>333</v>
      </c>
      <c r="P515" s="1">
        <v>0</v>
      </c>
      <c r="S515" s="1">
        <v>216.35</v>
      </c>
      <c r="W515" s="1">
        <v>-119533.44</v>
      </c>
    </row>
    <row r="516" spans="1:23">
      <c r="A516" s="1">
        <v>1286</v>
      </c>
      <c r="D516" s="13">
        <v>40355</v>
      </c>
      <c r="E516" s="1">
        <v>70000109</v>
      </c>
      <c r="F516" s="1" t="s">
        <v>45</v>
      </c>
      <c r="I516" s="1" t="s">
        <v>610</v>
      </c>
      <c r="P516" s="1">
        <v>0</v>
      </c>
      <c r="S516" s="1">
        <v>201.08</v>
      </c>
      <c r="W516" s="1">
        <v>-119734.52</v>
      </c>
    </row>
    <row r="517" spans="1:23">
      <c r="A517" s="1">
        <v>1287</v>
      </c>
      <c r="D517" s="13">
        <v>40355</v>
      </c>
      <c r="E517" s="1">
        <v>70000110</v>
      </c>
      <c r="F517" s="1" t="s">
        <v>45</v>
      </c>
      <c r="I517" s="1" t="s">
        <v>58</v>
      </c>
      <c r="P517" s="1">
        <v>0</v>
      </c>
      <c r="S517" s="1">
        <v>61.79</v>
      </c>
      <c r="W517" s="1">
        <v>-119796.31</v>
      </c>
    </row>
    <row r="518" spans="1:23">
      <c r="A518" s="1">
        <v>1288</v>
      </c>
      <c r="D518" s="13">
        <v>40355</v>
      </c>
      <c r="E518" s="1">
        <v>70000111</v>
      </c>
      <c r="F518" s="1" t="s">
        <v>45</v>
      </c>
      <c r="I518" s="1" t="s">
        <v>722</v>
      </c>
      <c r="P518" s="1">
        <v>0</v>
      </c>
      <c r="S518" s="1">
        <v>27</v>
      </c>
      <c r="W518" s="1">
        <v>-119823.31</v>
      </c>
    </row>
    <row r="519" spans="1:23">
      <c r="A519" s="1">
        <v>1289</v>
      </c>
      <c r="D519" s="13">
        <v>40355</v>
      </c>
      <c r="E519" s="1">
        <v>70000112</v>
      </c>
      <c r="F519" s="1" t="s">
        <v>45</v>
      </c>
      <c r="I519" s="1" t="s">
        <v>705</v>
      </c>
      <c r="P519" s="1">
        <v>0</v>
      </c>
      <c r="S519" s="1">
        <v>215.5</v>
      </c>
      <c r="W519" s="1">
        <v>-120038.81</v>
      </c>
    </row>
    <row r="520" spans="1:23">
      <c r="A520" s="1">
        <v>1290</v>
      </c>
      <c r="D520" s="13">
        <v>40355</v>
      </c>
      <c r="E520" s="1">
        <v>70000113</v>
      </c>
      <c r="F520" s="1" t="s">
        <v>45</v>
      </c>
      <c r="I520" s="1" t="s">
        <v>611</v>
      </c>
      <c r="P520" s="1">
        <v>0</v>
      </c>
      <c r="S520" s="1">
        <v>178.42</v>
      </c>
      <c r="W520" s="1">
        <v>-120217.23</v>
      </c>
    </row>
    <row r="521" spans="1:23">
      <c r="A521" s="1">
        <v>1291</v>
      </c>
      <c r="D521" s="13">
        <v>40355</v>
      </c>
      <c r="E521" s="1">
        <v>70000114</v>
      </c>
      <c r="F521" s="1" t="s">
        <v>45</v>
      </c>
      <c r="I521" s="1" t="s">
        <v>317</v>
      </c>
      <c r="P521" s="1">
        <v>0</v>
      </c>
      <c r="S521" s="1">
        <v>6911.97</v>
      </c>
      <c r="W521" s="1">
        <v>-127129.2</v>
      </c>
    </row>
    <row r="522" spans="1:23">
      <c r="A522" s="1">
        <v>1292</v>
      </c>
      <c r="D522" s="13">
        <v>40355</v>
      </c>
      <c r="E522" s="1">
        <v>70000115</v>
      </c>
      <c r="F522" s="1" t="s">
        <v>45</v>
      </c>
      <c r="I522" s="1" t="s">
        <v>421</v>
      </c>
      <c r="P522" s="1">
        <v>0</v>
      </c>
      <c r="S522" s="1">
        <v>1051.42</v>
      </c>
      <c r="W522" s="1">
        <v>-128180.62</v>
      </c>
    </row>
    <row r="523" spans="1:23">
      <c r="A523" s="1">
        <v>1507</v>
      </c>
      <c r="D523" s="13">
        <v>40374</v>
      </c>
      <c r="E523" s="1">
        <v>70000116</v>
      </c>
      <c r="F523" s="1" t="s">
        <v>45</v>
      </c>
      <c r="I523" s="1" t="s">
        <v>612</v>
      </c>
      <c r="P523" s="1">
        <v>0</v>
      </c>
      <c r="S523" s="1">
        <v>67.98</v>
      </c>
      <c r="W523" s="1">
        <v>-128248.6</v>
      </c>
    </row>
    <row r="524" spans="1:23">
      <c r="A524" s="1">
        <v>1508</v>
      </c>
      <c r="D524" s="13">
        <v>40374</v>
      </c>
      <c r="E524" s="1">
        <v>70000117</v>
      </c>
      <c r="F524" s="1" t="s">
        <v>45</v>
      </c>
      <c r="I524" s="1" t="s">
        <v>706</v>
      </c>
      <c r="P524" s="1">
        <v>0</v>
      </c>
      <c r="S524" s="1">
        <v>30.36</v>
      </c>
      <c r="W524" s="1">
        <v>-128278.96</v>
      </c>
    </row>
    <row r="525" spans="1:23">
      <c r="A525" s="1">
        <v>1526</v>
      </c>
      <c r="D525" s="13">
        <v>40376</v>
      </c>
      <c r="E525" s="1">
        <v>70000118</v>
      </c>
      <c r="F525" s="1" t="s">
        <v>45</v>
      </c>
      <c r="I525" s="2" t="s">
        <v>585</v>
      </c>
      <c r="P525" s="1">
        <v>0</v>
      </c>
      <c r="S525" s="1">
        <v>46.31</v>
      </c>
      <c r="W525" s="1">
        <v>-128325.27</v>
      </c>
    </row>
    <row r="526" spans="1:23">
      <c r="A526" s="1">
        <v>1545</v>
      </c>
      <c r="D526" s="13">
        <v>40380</v>
      </c>
      <c r="E526" s="1">
        <v>70000119</v>
      </c>
      <c r="F526" s="1" t="s">
        <v>45</v>
      </c>
      <c r="I526" s="1" t="s">
        <v>361</v>
      </c>
      <c r="P526" s="1">
        <v>0</v>
      </c>
      <c r="S526" s="1">
        <v>4983.38</v>
      </c>
      <c r="W526" s="1">
        <v>-133308.65</v>
      </c>
    </row>
    <row r="527" spans="1:23">
      <c r="A527" s="1">
        <v>1558</v>
      </c>
      <c r="D527" s="13">
        <v>40381</v>
      </c>
      <c r="E527" s="1">
        <v>70000120</v>
      </c>
      <c r="F527" s="1" t="s">
        <v>45</v>
      </c>
      <c r="I527" s="1" t="s">
        <v>59</v>
      </c>
      <c r="P527" s="1">
        <v>0</v>
      </c>
      <c r="S527" s="1">
        <v>86.9</v>
      </c>
      <c r="W527" s="1">
        <v>-133395.54999999999</v>
      </c>
    </row>
    <row r="528" spans="1:23">
      <c r="A528" s="1">
        <v>1584</v>
      </c>
      <c r="D528" s="13">
        <v>40384</v>
      </c>
      <c r="E528" s="1">
        <v>70000121</v>
      </c>
      <c r="F528" s="1" t="s">
        <v>45</v>
      </c>
      <c r="I528" s="1" t="s">
        <v>349</v>
      </c>
      <c r="P528" s="1">
        <v>0</v>
      </c>
      <c r="S528" s="1">
        <v>7325.91</v>
      </c>
      <c r="W528" s="1">
        <v>-140721.46</v>
      </c>
    </row>
    <row r="529" spans="1:23">
      <c r="A529" s="1">
        <v>1585</v>
      </c>
      <c r="D529" s="13">
        <v>40384</v>
      </c>
      <c r="E529" s="1">
        <v>70000122</v>
      </c>
      <c r="F529" s="1" t="s">
        <v>45</v>
      </c>
      <c r="I529" s="1" t="s">
        <v>283</v>
      </c>
      <c r="P529" s="1">
        <v>0</v>
      </c>
      <c r="S529" s="1">
        <v>1361.4</v>
      </c>
      <c r="W529" s="1">
        <v>-142082.85999999999</v>
      </c>
    </row>
    <row r="530" spans="1:23">
      <c r="A530" s="1">
        <v>1586</v>
      </c>
      <c r="D530" s="13">
        <v>40384</v>
      </c>
      <c r="E530" s="1">
        <v>70000123</v>
      </c>
      <c r="F530" s="1" t="s">
        <v>45</v>
      </c>
      <c r="I530" s="1" t="s">
        <v>284</v>
      </c>
      <c r="P530" s="1">
        <v>0</v>
      </c>
      <c r="S530" s="1">
        <v>1727</v>
      </c>
      <c r="W530" s="1">
        <v>-143809.85999999999</v>
      </c>
    </row>
    <row r="531" spans="1:23">
      <c r="A531" s="1">
        <v>1587</v>
      </c>
      <c r="D531" s="13">
        <v>40384</v>
      </c>
      <c r="E531" s="1">
        <v>70000124</v>
      </c>
      <c r="F531" s="1" t="s">
        <v>45</v>
      </c>
      <c r="I531" s="1" t="s">
        <v>243</v>
      </c>
      <c r="P531" s="1">
        <v>0</v>
      </c>
      <c r="S531" s="1">
        <v>1778.17</v>
      </c>
      <c r="W531" s="1">
        <v>-145588.03</v>
      </c>
    </row>
    <row r="532" spans="1:23">
      <c r="A532" s="1">
        <v>1588</v>
      </c>
      <c r="D532" s="13">
        <v>40384</v>
      </c>
      <c r="E532" s="1">
        <v>70000125</v>
      </c>
      <c r="F532" s="1" t="s">
        <v>45</v>
      </c>
      <c r="I532" s="1" t="s">
        <v>318</v>
      </c>
      <c r="P532" s="1">
        <v>0</v>
      </c>
      <c r="S532" s="1">
        <v>1672.29</v>
      </c>
      <c r="W532" s="1">
        <v>-147260.32</v>
      </c>
    </row>
    <row r="533" spans="1:23">
      <c r="A533" s="1">
        <v>1589</v>
      </c>
      <c r="D533" s="13">
        <v>40384</v>
      </c>
      <c r="E533" s="1">
        <v>70000126</v>
      </c>
      <c r="F533" s="1" t="s">
        <v>45</v>
      </c>
      <c r="I533" s="1" t="s">
        <v>613</v>
      </c>
      <c r="P533" s="1">
        <v>0</v>
      </c>
      <c r="S533" s="1">
        <v>127.11</v>
      </c>
      <c r="W533" s="1">
        <v>-147387.43</v>
      </c>
    </row>
    <row r="534" spans="1:23">
      <c r="A534" s="1">
        <v>1590</v>
      </c>
      <c r="D534" s="13">
        <v>40384</v>
      </c>
      <c r="E534" s="1">
        <v>70000127</v>
      </c>
      <c r="F534" s="1" t="s">
        <v>45</v>
      </c>
      <c r="I534" s="1" t="s">
        <v>422</v>
      </c>
      <c r="P534" s="1">
        <v>0</v>
      </c>
      <c r="S534" s="1">
        <v>1354.42</v>
      </c>
      <c r="W534" s="1">
        <v>-148741.85</v>
      </c>
    </row>
    <row r="535" spans="1:23">
      <c r="A535" s="1">
        <v>1591</v>
      </c>
      <c r="D535" s="13">
        <v>40384</v>
      </c>
      <c r="E535" s="1">
        <v>70000128</v>
      </c>
      <c r="F535" s="1" t="s">
        <v>45</v>
      </c>
      <c r="I535" s="1" t="s">
        <v>334</v>
      </c>
      <c r="P535" s="1">
        <v>0</v>
      </c>
      <c r="S535" s="1">
        <v>44.55</v>
      </c>
      <c r="W535" s="1">
        <v>-148786.4</v>
      </c>
    </row>
    <row r="536" spans="1:23">
      <c r="A536" s="1">
        <v>1592</v>
      </c>
      <c r="D536" s="13">
        <v>40384</v>
      </c>
      <c r="E536" s="1">
        <v>70000129</v>
      </c>
      <c r="F536" s="1" t="s">
        <v>45</v>
      </c>
      <c r="I536" s="1" t="s">
        <v>646</v>
      </c>
      <c r="P536" s="1">
        <v>0</v>
      </c>
      <c r="S536" s="1">
        <v>54.6</v>
      </c>
      <c r="W536" s="1">
        <v>-148841</v>
      </c>
    </row>
    <row r="537" spans="1:23">
      <c r="A537" s="1">
        <v>1593</v>
      </c>
      <c r="D537" s="13">
        <v>40384</v>
      </c>
      <c r="E537" s="1">
        <v>70000130</v>
      </c>
      <c r="F537" s="1" t="s">
        <v>45</v>
      </c>
      <c r="I537" s="1" t="s">
        <v>556</v>
      </c>
      <c r="P537" s="1">
        <v>0</v>
      </c>
      <c r="S537" s="1">
        <v>46.9</v>
      </c>
      <c r="W537" s="1">
        <v>-148887.9</v>
      </c>
    </row>
    <row r="538" spans="1:23">
      <c r="A538" s="1">
        <v>1594</v>
      </c>
      <c r="D538" s="13">
        <v>40384</v>
      </c>
      <c r="E538" s="1">
        <v>70000131</v>
      </c>
      <c r="F538" s="1" t="s">
        <v>45</v>
      </c>
      <c r="I538" s="1" t="s">
        <v>707</v>
      </c>
      <c r="P538" s="1">
        <v>0</v>
      </c>
      <c r="S538" s="1">
        <v>299.05</v>
      </c>
      <c r="W538" s="1">
        <v>-149186.95000000001</v>
      </c>
    </row>
    <row r="539" spans="1:23">
      <c r="A539" s="1">
        <v>1595</v>
      </c>
      <c r="D539" s="13">
        <v>40384</v>
      </c>
      <c r="E539" s="1">
        <v>70000132</v>
      </c>
      <c r="F539" s="1" t="s">
        <v>45</v>
      </c>
      <c r="I539" s="1" t="s">
        <v>614</v>
      </c>
      <c r="P539" s="1">
        <v>0</v>
      </c>
      <c r="S539" s="1">
        <v>889.02</v>
      </c>
      <c r="W539" s="1">
        <v>-150075.97</v>
      </c>
    </row>
    <row r="540" spans="1:23">
      <c r="A540" s="1">
        <v>1596</v>
      </c>
      <c r="D540" s="13">
        <v>40384</v>
      </c>
      <c r="E540" s="1">
        <v>70000133</v>
      </c>
      <c r="F540" s="1" t="s">
        <v>45</v>
      </c>
      <c r="I540" s="1" t="s">
        <v>723</v>
      </c>
      <c r="P540" s="1">
        <v>0</v>
      </c>
      <c r="S540" s="1">
        <v>70.95</v>
      </c>
      <c r="W540" s="1">
        <v>-150146.92000000001</v>
      </c>
    </row>
    <row r="541" spans="1:23">
      <c r="A541" s="1">
        <v>1597</v>
      </c>
      <c r="D541" s="13">
        <v>40384</v>
      </c>
      <c r="E541" s="1">
        <v>70000134</v>
      </c>
      <c r="F541" s="1" t="s">
        <v>45</v>
      </c>
      <c r="I541" s="1" t="s">
        <v>724</v>
      </c>
      <c r="P541" s="1">
        <v>0</v>
      </c>
      <c r="S541" s="1">
        <v>13.53</v>
      </c>
      <c r="W541" s="1">
        <v>-150160.45000000001</v>
      </c>
    </row>
    <row r="542" spans="1:23">
      <c r="A542" s="1">
        <v>1598</v>
      </c>
      <c r="D542" s="13">
        <v>40384</v>
      </c>
      <c r="E542" s="1">
        <v>70000135</v>
      </c>
      <c r="F542" s="1" t="s">
        <v>45</v>
      </c>
      <c r="I542" s="2" t="s">
        <v>615</v>
      </c>
      <c r="P542" s="1">
        <v>0</v>
      </c>
      <c r="S542" s="1">
        <v>271.7</v>
      </c>
      <c r="W542" s="1">
        <v>-150432.15</v>
      </c>
    </row>
    <row r="543" spans="1:23">
      <c r="A543" s="1">
        <v>1599</v>
      </c>
      <c r="D543" s="13">
        <v>40384</v>
      </c>
      <c r="E543" s="1">
        <v>70000136</v>
      </c>
      <c r="F543" s="1" t="s">
        <v>45</v>
      </c>
      <c r="I543" s="2" t="s">
        <v>587</v>
      </c>
      <c r="P543" s="1">
        <v>0</v>
      </c>
      <c r="S543" s="1">
        <v>600.41</v>
      </c>
      <c r="W543" s="1">
        <v>-151032.56</v>
      </c>
    </row>
    <row r="544" spans="1:23">
      <c r="A544" s="1">
        <v>1600</v>
      </c>
      <c r="D544" s="13">
        <v>40384</v>
      </c>
      <c r="E544" s="1">
        <v>70000137</v>
      </c>
      <c r="F544" s="1" t="s">
        <v>45</v>
      </c>
      <c r="I544" s="1" t="s">
        <v>285</v>
      </c>
      <c r="P544" s="1">
        <v>0</v>
      </c>
      <c r="S544" s="1">
        <v>1130.76</v>
      </c>
      <c r="W544" s="1">
        <v>-152163.32</v>
      </c>
    </row>
    <row r="545" spans="1:23">
      <c r="A545" s="1">
        <v>1615</v>
      </c>
      <c r="D545" s="13">
        <v>40387</v>
      </c>
      <c r="E545" s="1">
        <v>70000138</v>
      </c>
      <c r="F545" s="1" t="s">
        <v>45</v>
      </c>
      <c r="I545" s="1" t="s">
        <v>586</v>
      </c>
      <c r="P545" s="1">
        <v>0</v>
      </c>
      <c r="S545" s="1">
        <v>41.69</v>
      </c>
      <c r="W545" s="1">
        <v>-152205.01</v>
      </c>
    </row>
    <row r="546" spans="1:23">
      <c r="A546" s="1">
        <v>1825</v>
      </c>
      <c r="D546" s="13">
        <v>40415</v>
      </c>
      <c r="E546" s="1">
        <v>70000139</v>
      </c>
      <c r="F546" s="1" t="s">
        <v>45</v>
      </c>
      <c r="I546" s="1" t="s">
        <v>362</v>
      </c>
      <c r="P546" s="1">
        <v>0</v>
      </c>
      <c r="S546" s="1">
        <v>7923.27</v>
      </c>
      <c r="W546" s="1">
        <v>-160128.28</v>
      </c>
    </row>
    <row r="547" spans="1:23">
      <c r="A547" s="1">
        <v>1826</v>
      </c>
      <c r="D547" s="13">
        <v>40415</v>
      </c>
      <c r="E547" s="1">
        <v>70000140</v>
      </c>
      <c r="F547" s="1" t="s">
        <v>45</v>
      </c>
      <c r="I547" s="1" t="s">
        <v>350</v>
      </c>
      <c r="P547" s="1">
        <v>0</v>
      </c>
      <c r="S547" s="1">
        <v>7526.21</v>
      </c>
      <c r="W547" s="1">
        <v>-167654.49</v>
      </c>
    </row>
    <row r="548" spans="1:23">
      <c r="A548" s="1">
        <v>1827</v>
      </c>
      <c r="D548" s="13">
        <v>40415</v>
      </c>
      <c r="E548" s="1">
        <v>70000141</v>
      </c>
      <c r="F548" s="1" t="s">
        <v>45</v>
      </c>
      <c r="I548" s="1" t="s">
        <v>423</v>
      </c>
      <c r="P548" s="1">
        <v>0</v>
      </c>
      <c r="S548" s="1">
        <v>619.75</v>
      </c>
      <c r="W548" s="1">
        <v>-168274.24</v>
      </c>
    </row>
    <row r="549" spans="1:23">
      <c r="A549" s="1">
        <v>1828</v>
      </c>
      <c r="D549" s="13">
        <v>40415</v>
      </c>
      <c r="E549" s="1">
        <v>70000142</v>
      </c>
      <c r="F549" s="1" t="s">
        <v>45</v>
      </c>
      <c r="I549" s="1" t="s">
        <v>319</v>
      </c>
      <c r="P549" s="1">
        <v>0</v>
      </c>
      <c r="S549" s="1">
        <v>1296.01</v>
      </c>
      <c r="W549" s="1">
        <v>-169570.25</v>
      </c>
    </row>
    <row r="550" spans="1:23">
      <c r="A550" s="1">
        <v>1829</v>
      </c>
      <c r="D550" s="13">
        <v>40415</v>
      </c>
      <c r="E550" s="1">
        <v>70000143</v>
      </c>
      <c r="F550" s="1" t="s">
        <v>45</v>
      </c>
      <c r="I550" s="1" t="s">
        <v>60</v>
      </c>
      <c r="P550" s="1">
        <v>0</v>
      </c>
      <c r="S550" s="1">
        <v>116.6</v>
      </c>
      <c r="W550" s="1">
        <v>-169686.85</v>
      </c>
    </row>
    <row r="551" spans="1:23">
      <c r="A551" s="1">
        <v>1830</v>
      </c>
      <c r="D551" s="13">
        <v>40415</v>
      </c>
      <c r="E551" s="1">
        <v>70000144</v>
      </c>
      <c r="F551" s="1" t="s">
        <v>45</v>
      </c>
      <c r="I551" s="1" t="s">
        <v>244</v>
      </c>
      <c r="P551" s="1">
        <v>0</v>
      </c>
      <c r="S551" s="1">
        <v>1003.94</v>
      </c>
      <c r="W551" s="1">
        <v>-170690.79</v>
      </c>
    </row>
    <row r="552" spans="1:23">
      <c r="A552" s="1">
        <v>1831</v>
      </c>
      <c r="D552" s="13">
        <v>40415</v>
      </c>
      <c r="E552" s="1">
        <v>70000145</v>
      </c>
      <c r="F552" s="1" t="s">
        <v>45</v>
      </c>
      <c r="I552" s="1" t="s">
        <v>647</v>
      </c>
      <c r="P552" s="1">
        <v>0</v>
      </c>
      <c r="S552" s="1">
        <v>1322.51</v>
      </c>
      <c r="W552" s="1">
        <v>-172013.3</v>
      </c>
    </row>
    <row r="553" spans="1:23">
      <c r="A553" s="1">
        <v>1832</v>
      </c>
      <c r="D553" s="13">
        <v>40415</v>
      </c>
      <c r="E553" s="1">
        <v>70000146</v>
      </c>
      <c r="F553" s="1" t="s">
        <v>45</v>
      </c>
      <c r="I553" s="1" t="s">
        <v>286</v>
      </c>
      <c r="P553" s="1">
        <v>0</v>
      </c>
      <c r="S553" s="1">
        <v>73.53</v>
      </c>
      <c r="W553" s="1">
        <v>-172086.83</v>
      </c>
    </row>
    <row r="554" spans="1:23">
      <c r="A554" s="1">
        <v>1833</v>
      </c>
      <c r="D554" s="13">
        <v>40415</v>
      </c>
      <c r="E554" s="1">
        <v>70000147</v>
      </c>
      <c r="F554" s="1" t="s">
        <v>45</v>
      </c>
      <c r="I554" s="1" t="s">
        <v>287</v>
      </c>
      <c r="P554" s="1">
        <v>0</v>
      </c>
      <c r="S554" s="1">
        <v>48.88</v>
      </c>
      <c r="W554" s="1">
        <v>-172135.71</v>
      </c>
    </row>
    <row r="555" spans="1:23">
      <c r="A555" s="1">
        <v>1834</v>
      </c>
      <c r="D555" s="13">
        <v>40415</v>
      </c>
      <c r="E555" s="1">
        <v>70000148</v>
      </c>
      <c r="F555" s="1" t="s">
        <v>45</v>
      </c>
      <c r="I555" s="1" t="s">
        <v>335</v>
      </c>
      <c r="P555" s="1">
        <v>0</v>
      </c>
      <c r="S555" s="1">
        <v>140.36000000000001</v>
      </c>
      <c r="W555" s="1">
        <v>-172276.07</v>
      </c>
    </row>
    <row r="556" spans="1:23">
      <c r="A556" s="1">
        <v>1835</v>
      </c>
      <c r="D556" s="13">
        <v>40415</v>
      </c>
      <c r="E556" s="1">
        <v>70000149</v>
      </c>
      <c r="F556" s="1" t="s">
        <v>45</v>
      </c>
      <c r="I556" s="1" t="s">
        <v>715</v>
      </c>
      <c r="P556" s="1">
        <v>0</v>
      </c>
      <c r="S556" s="1">
        <v>107.78</v>
      </c>
      <c r="W556" s="1">
        <v>-172383.85</v>
      </c>
    </row>
    <row r="557" spans="1:23">
      <c r="A557" s="1">
        <v>1836</v>
      </c>
      <c r="D557" s="13">
        <v>40415</v>
      </c>
      <c r="E557" s="1">
        <v>70000150</v>
      </c>
      <c r="F557" s="1" t="s">
        <v>45</v>
      </c>
      <c r="I557" s="1" t="s">
        <v>563</v>
      </c>
      <c r="P557" s="1">
        <v>0</v>
      </c>
      <c r="S557" s="1">
        <v>28.05</v>
      </c>
      <c r="W557" s="1">
        <v>-172411.9</v>
      </c>
    </row>
    <row r="558" spans="1:23">
      <c r="A558" s="1">
        <v>1837</v>
      </c>
      <c r="D558" s="13">
        <v>40415</v>
      </c>
      <c r="E558" s="1">
        <v>70000151</v>
      </c>
      <c r="F558" s="1" t="s">
        <v>45</v>
      </c>
      <c r="I558" s="1" t="s">
        <v>708</v>
      </c>
      <c r="P558" s="1">
        <v>0</v>
      </c>
      <c r="S558" s="1">
        <v>42.12</v>
      </c>
      <c r="W558" s="1">
        <v>-172454.02</v>
      </c>
    </row>
    <row r="559" spans="1:23">
      <c r="A559" s="1">
        <v>1838</v>
      </c>
      <c r="D559" s="13">
        <v>40415</v>
      </c>
      <c r="E559" s="1">
        <v>70000152</v>
      </c>
      <c r="F559" s="1" t="s">
        <v>45</v>
      </c>
      <c r="I559" s="1" t="s">
        <v>616</v>
      </c>
      <c r="P559" s="1">
        <v>0</v>
      </c>
      <c r="S559" s="1">
        <v>857.56</v>
      </c>
      <c r="W559" s="1">
        <v>-173311.58</v>
      </c>
    </row>
    <row r="560" spans="1:23">
      <c r="A560" s="1">
        <v>1839</v>
      </c>
      <c r="D560" s="13">
        <v>40415</v>
      </c>
      <c r="E560" s="1">
        <v>70000153</v>
      </c>
      <c r="F560" s="1" t="s">
        <v>45</v>
      </c>
      <c r="I560" s="2" t="s">
        <v>725</v>
      </c>
      <c r="P560" s="1">
        <v>0</v>
      </c>
      <c r="S560" s="1">
        <v>20.02</v>
      </c>
      <c r="W560" s="1">
        <v>-173331.6</v>
      </c>
    </row>
    <row r="561" spans="1:23">
      <c r="A561" s="1">
        <v>1840</v>
      </c>
      <c r="D561" s="13">
        <v>40415</v>
      </c>
      <c r="E561" s="1">
        <v>70000154</v>
      </c>
      <c r="F561" s="1" t="s">
        <v>45</v>
      </c>
      <c r="I561" s="1" t="s">
        <v>574</v>
      </c>
      <c r="P561" s="1">
        <v>0</v>
      </c>
      <c r="S561" s="1">
        <v>19.579999999999998</v>
      </c>
      <c r="W561" s="1">
        <v>-173351.18</v>
      </c>
    </row>
    <row r="562" spans="1:23">
      <c r="A562" s="1">
        <v>1844</v>
      </c>
      <c r="D562" s="13">
        <v>40415</v>
      </c>
      <c r="E562" s="1">
        <v>70000155</v>
      </c>
      <c r="F562" s="1" t="s">
        <v>45</v>
      </c>
      <c r="I562" s="2" t="s">
        <v>588</v>
      </c>
      <c r="P562" s="1">
        <v>0</v>
      </c>
      <c r="S562" s="1">
        <v>740.62</v>
      </c>
      <c r="W562" s="1">
        <v>-174091.8</v>
      </c>
    </row>
    <row r="563" spans="1:23">
      <c r="A563" s="1">
        <v>1849</v>
      </c>
      <c r="D563" s="13">
        <v>40416</v>
      </c>
      <c r="E563" s="1">
        <v>70000156</v>
      </c>
      <c r="F563" s="1" t="s">
        <v>45</v>
      </c>
      <c r="I563" s="1" t="s">
        <v>320</v>
      </c>
      <c r="P563" s="1">
        <v>0</v>
      </c>
      <c r="S563" s="1">
        <v>256.2</v>
      </c>
      <c r="W563" s="1">
        <v>-174348</v>
      </c>
    </row>
    <row r="564" spans="1:23">
      <c r="A564" s="1">
        <v>1850</v>
      </c>
      <c r="D564" s="13">
        <v>40416</v>
      </c>
      <c r="E564" s="1">
        <v>70000157</v>
      </c>
      <c r="F564" s="1" t="s">
        <v>45</v>
      </c>
      <c r="I564" s="1" t="s">
        <v>424</v>
      </c>
      <c r="P564" s="1">
        <v>0</v>
      </c>
      <c r="S564" s="1">
        <v>30</v>
      </c>
      <c r="W564" s="1">
        <v>-174378</v>
      </c>
    </row>
    <row r="565" spans="1:23">
      <c r="A565" s="1">
        <v>1851</v>
      </c>
      <c r="D565" s="13">
        <v>40416</v>
      </c>
      <c r="E565" s="1">
        <v>70000158</v>
      </c>
      <c r="F565" s="1" t="s">
        <v>45</v>
      </c>
      <c r="I565" s="1" t="s">
        <v>687</v>
      </c>
      <c r="P565" s="1">
        <v>0</v>
      </c>
      <c r="S565" s="1">
        <v>51.53</v>
      </c>
      <c r="W565" s="1">
        <v>-174429.53</v>
      </c>
    </row>
    <row r="566" spans="1:23">
      <c r="A566" s="1">
        <v>1852</v>
      </c>
      <c r="D566" s="13">
        <v>40416</v>
      </c>
      <c r="E566" s="1">
        <v>70000159</v>
      </c>
      <c r="F566" s="1" t="s">
        <v>45</v>
      </c>
      <c r="I566" s="1" t="s">
        <v>584</v>
      </c>
      <c r="P566" s="1">
        <v>0</v>
      </c>
      <c r="S566" s="1">
        <v>250.17</v>
      </c>
      <c r="W566" s="1">
        <v>-174679.7</v>
      </c>
    </row>
    <row r="567" spans="1:23">
      <c r="A567" s="1">
        <v>1853</v>
      </c>
      <c r="D567" s="13">
        <v>40416</v>
      </c>
      <c r="E567" s="1">
        <v>70000160</v>
      </c>
      <c r="F567" s="1" t="s">
        <v>45</v>
      </c>
      <c r="I567" s="2" t="s">
        <v>589</v>
      </c>
      <c r="P567" s="1">
        <v>0</v>
      </c>
      <c r="S567" s="1">
        <v>68.94</v>
      </c>
      <c r="W567" s="1">
        <v>-174748.64</v>
      </c>
    </row>
    <row r="568" spans="1:23">
      <c r="A568" s="1">
        <v>1854</v>
      </c>
      <c r="D568" s="13">
        <v>40416</v>
      </c>
      <c r="E568" s="1">
        <v>70000161</v>
      </c>
      <c r="F568" s="1" t="s">
        <v>45</v>
      </c>
      <c r="I568" s="1" t="s">
        <v>579</v>
      </c>
      <c r="P568" s="1">
        <v>0</v>
      </c>
      <c r="S568" s="1">
        <v>20.16</v>
      </c>
      <c r="W568" s="1">
        <v>-174768.8</v>
      </c>
    </row>
    <row r="569" spans="1:23">
      <c r="A569" s="1">
        <v>1990</v>
      </c>
      <c r="D569" s="13">
        <v>40426</v>
      </c>
      <c r="E569" s="1">
        <v>70000162</v>
      </c>
      <c r="F569" s="1" t="s">
        <v>45</v>
      </c>
      <c r="I569" s="2" t="s">
        <v>590</v>
      </c>
      <c r="P569" s="1">
        <v>0</v>
      </c>
      <c r="S569" s="1">
        <v>642.29</v>
      </c>
      <c r="W569" s="1">
        <v>-175411.09</v>
      </c>
    </row>
    <row r="570" spans="1:23">
      <c r="A570" s="1">
        <v>2006</v>
      </c>
      <c r="D570" s="13">
        <v>40431</v>
      </c>
      <c r="E570" s="1">
        <v>70000163</v>
      </c>
      <c r="F570" s="1" t="s">
        <v>45</v>
      </c>
      <c r="I570" s="1" t="s">
        <v>245</v>
      </c>
      <c r="P570" s="1">
        <v>0</v>
      </c>
      <c r="S570" s="1">
        <v>1560.06</v>
      </c>
      <c r="W570" s="1">
        <v>-176971.15</v>
      </c>
    </row>
    <row r="571" spans="1:23">
      <c r="A571" s="1">
        <v>2122</v>
      </c>
      <c r="D571" s="13">
        <v>40447</v>
      </c>
      <c r="E571" s="1">
        <v>70000164</v>
      </c>
      <c r="F571" s="1" t="s">
        <v>45</v>
      </c>
      <c r="I571" s="1" t="s">
        <v>363</v>
      </c>
      <c r="P571" s="1">
        <v>0</v>
      </c>
      <c r="S571" s="1">
        <v>4666.29</v>
      </c>
      <c r="W571" s="1">
        <v>-181637.44</v>
      </c>
    </row>
    <row r="572" spans="1:23">
      <c r="A572" s="1">
        <v>2124</v>
      </c>
      <c r="D572" s="13">
        <v>40447</v>
      </c>
      <c r="E572" s="1">
        <v>70000165</v>
      </c>
      <c r="F572" s="1" t="s">
        <v>45</v>
      </c>
      <c r="I572" s="2" t="s">
        <v>591</v>
      </c>
      <c r="P572" s="1">
        <v>0</v>
      </c>
      <c r="S572" s="1">
        <v>398.55</v>
      </c>
      <c r="W572" s="1">
        <v>-182035.99</v>
      </c>
    </row>
    <row r="573" spans="1:23">
      <c r="A573" s="1">
        <v>2125</v>
      </c>
      <c r="D573" s="13">
        <v>40447</v>
      </c>
      <c r="E573" s="1">
        <v>70000166</v>
      </c>
      <c r="F573" s="1" t="s">
        <v>45</v>
      </c>
      <c r="I573" s="1" t="s">
        <v>351</v>
      </c>
      <c r="P573" s="1">
        <v>0</v>
      </c>
      <c r="S573" s="1">
        <v>629.47</v>
      </c>
      <c r="W573" s="1">
        <v>-182665.46</v>
      </c>
    </row>
    <row r="574" spans="1:23">
      <c r="A574" s="1">
        <v>2126</v>
      </c>
      <c r="D574" s="13">
        <v>40447</v>
      </c>
      <c r="E574" s="1">
        <v>70000167</v>
      </c>
      <c r="F574" s="1" t="s">
        <v>45</v>
      </c>
      <c r="I574" s="1" t="s">
        <v>246</v>
      </c>
      <c r="P574" s="1">
        <v>0</v>
      </c>
      <c r="S574" s="1">
        <v>1080</v>
      </c>
      <c r="W574" s="1">
        <v>-183745.46</v>
      </c>
    </row>
    <row r="575" spans="1:23">
      <c r="A575" s="1">
        <v>2127</v>
      </c>
      <c r="D575" s="13">
        <v>40447</v>
      </c>
      <c r="E575" s="1">
        <v>70000168</v>
      </c>
      <c r="F575" s="1" t="s">
        <v>45</v>
      </c>
      <c r="I575" s="1" t="s">
        <v>247</v>
      </c>
      <c r="P575" s="1">
        <v>0</v>
      </c>
      <c r="S575" s="1">
        <v>300.41000000000003</v>
      </c>
      <c r="W575" s="1">
        <v>-184045.87</v>
      </c>
    </row>
    <row r="576" spans="1:23">
      <c r="A576" s="1">
        <v>2128</v>
      </c>
      <c r="D576" s="13">
        <v>40447</v>
      </c>
      <c r="E576" s="1">
        <v>70000169</v>
      </c>
      <c r="F576" s="1" t="s">
        <v>45</v>
      </c>
      <c r="I576" s="1" t="s">
        <v>248</v>
      </c>
      <c r="P576" s="1">
        <v>0</v>
      </c>
      <c r="S576" s="1">
        <v>1021.46</v>
      </c>
      <c r="W576" s="1">
        <v>-185067.33</v>
      </c>
    </row>
    <row r="577" spans="1:23">
      <c r="A577" s="1">
        <v>2146</v>
      </c>
      <c r="D577" s="13">
        <v>40450</v>
      </c>
      <c r="E577" s="1">
        <v>70000170</v>
      </c>
      <c r="F577" s="1" t="s">
        <v>45</v>
      </c>
      <c r="I577" s="1" t="s">
        <v>321</v>
      </c>
      <c r="P577" s="1">
        <v>0</v>
      </c>
      <c r="S577" s="1">
        <v>1088.92</v>
      </c>
      <c r="W577" s="1">
        <v>-186156.25</v>
      </c>
    </row>
    <row r="578" spans="1:23">
      <c r="A578" s="1">
        <v>2147</v>
      </c>
      <c r="D578" s="13">
        <v>40450</v>
      </c>
      <c r="E578" s="1">
        <v>70000171</v>
      </c>
      <c r="F578" s="1" t="s">
        <v>45</v>
      </c>
      <c r="I578" s="1" t="s">
        <v>425</v>
      </c>
      <c r="P578" s="1">
        <v>0</v>
      </c>
      <c r="S578" s="1">
        <v>761.1</v>
      </c>
      <c r="W578" s="1">
        <v>-186917.35</v>
      </c>
    </row>
    <row r="579" spans="1:23">
      <c r="A579" s="1">
        <v>2148</v>
      </c>
      <c r="D579" s="13">
        <v>40450</v>
      </c>
      <c r="E579" s="1">
        <v>70000172</v>
      </c>
      <c r="F579" s="1" t="s">
        <v>45</v>
      </c>
      <c r="I579" s="1" t="s">
        <v>336</v>
      </c>
      <c r="P579" s="1">
        <v>0</v>
      </c>
      <c r="S579" s="1">
        <v>274.45999999999998</v>
      </c>
      <c r="W579" s="1">
        <v>-187191.81</v>
      </c>
    </row>
    <row r="580" spans="1:23">
      <c r="A580" s="1">
        <v>2149</v>
      </c>
      <c r="D580" s="13">
        <v>40450</v>
      </c>
      <c r="E580" s="1">
        <v>70000173</v>
      </c>
      <c r="F580" s="1" t="s">
        <v>45</v>
      </c>
      <c r="I580" s="1" t="s">
        <v>617</v>
      </c>
      <c r="P580" s="1">
        <v>0</v>
      </c>
      <c r="S580" s="1">
        <v>45.65</v>
      </c>
      <c r="W580" s="1">
        <v>-187237.46</v>
      </c>
    </row>
    <row r="581" spans="1:23">
      <c r="A581" s="1">
        <v>2150</v>
      </c>
      <c r="D581" s="13">
        <v>40450</v>
      </c>
      <c r="E581" s="1">
        <v>70000174</v>
      </c>
      <c r="F581" s="1" t="s">
        <v>45</v>
      </c>
      <c r="I581" s="1" t="s">
        <v>551</v>
      </c>
      <c r="P581" s="1">
        <v>0</v>
      </c>
      <c r="S581" s="1">
        <v>33.44</v>
      </c>
      <c r="W581" s="1">
        <v>-187270.9</v>
      </c>
    </row>
    <row r="582" spans="1:23">
      <c r="A582" s="1">
        <v>2151</v>
      </c>
      <c r="D582" s="13">
        <v>40450</v>
      </c>
      <c r="E582" s="1">
        <v>70000175</v>
      </c>
      <c r="F582" s="1" t="s">
        <v>45</v>
      </c>
      <c r="I582" s="2" t="s">
        <v>593</v>
      </c>
      <c r="P582" s="1">
        <v>0</v>
      </c>
      <c r="S582" s="1">
        <v>62.72</v>
      </c>
      <c r="W582" s="1">
        <v>-187333.62</v>
      </c>
    </row>
    <row r="583" spans="1:23">
      <c r="A583" s="1">
        <v>2152</v>
      </c>
      <c r="D583" s="13">
        <v>40450</v>
      </c>
      <c r="E583" s="1">
        <v>70000176</v>
      </c>
      <c r="F583" s="1" t="s">
        <v>45</v>
      </c>
      <c r="I583" s="1" t="s">
        <v>618</v>
      </c>
      <c r="P583" s="1">
        <v>0</v>
      </c>
      <c r="S583" s="1">
        <v>185.68</v>
      </c>
      <c r="W583" s="1">
        <v>-187519.3</v>
      </c>
    </row>
    <row r="584" spans="1:23">
      <c r="A584" s="1">
        <v>2153</v>
      </c>
      <c r="D584" s="13">
        <v>40450</v>
      </c>
      <c r="E584" s="1">
        <v>70000177</v>
      </c>
      <c r="F584" s="1" t="s">
        <v>45</v>
      </c>
      <c r="I584" s="2" t="s">
        <v>594</v>
      </c>
      <c r="P584" s="1">
        <v>0</v>
      </c>
      <c r="S584" s="1">
        <v>92.84</v>
      </c>
      <c r="W584" s="1">
        <v>-187612.14</v>
      </c>
    </row>
    <row r="585" spans="1:23">
      <c r="A585" s="1">
        <v>2154</v>
      </c>
      <c r="D585" s="13">
        <v>40450</v>
      </c>
      <c r="E585" s="1">
        <v>70000178</v>
      </c>
      <c r="F585" s="1" t="s">
        <v>45</v>
      </c>
      <c r="I585" s="1" t="s">
        <v>61</v>
      </c>
      <c r="P585" s="1">
        <v>0</v>
      </c>
      <c r="S585" s="1">
        <v>372</v>
      </c>
      <c r="W585" s="1">
        <v>-187984.14</v>
      </c>
    </row>
    <row r="586" spans="1:23">
      <c r="A586" s="1">
        <v>2155</v>
      </c>
      <c r="D586" s="13">
        <v>40450</v>
      </c>
      <c r="E586" s="1">
        <v>70000179</v>
      </c>
      <c r="F586" s="1" t="s">
        <v>45</v>
      </c>
      <c r="I586" s="2" t="s">
        <v>619</v>
      </c>
      <c r="P586" s="1">
        <v>0</v>
      </c>
      <c r="S586" s="1">
        <v>36.99</v>
      </c>
      <c r="W586" s="1">
        <v>-188021.13</v>
      </c>
    </row>
    <row r="587" spans="1:23">
      <c r="A587" s="1">
        <v>2298</v>
      </c>
      <c r="D587" s="13">
        <v>40461</v>
      </c>
      <c r="E587" s="1">
        <v>70000180</v>
      </c>
      <c r="F587" s="1" t="s">
        <v>45</v>
      </c>
      <c r="I587" s="1" t="s">
        <v>249</v>
      </c>
      <c r="P587" s="1">
        <v>0</v>
      </c>
      <c r="S587" s="1">
        <v>1040</v>
      </c>
      <c r="W587" s="1">
        <v>-189061.13</v>
      </c>
    </row>
    <row r="588" spans="1:23">
      <c r="A588" s="1">
        <v>2299</v>
      </c>
      <c r="D588" s="13">
        <v>40461</v>
      </c>
      <c r="E588" s="1">
        <v>70000181</v>
      </c>
      <c r="F588" s="1" t="s">
        <v>45</v>
      </c>
      <c r="I588" s="1" t="s">
        <v>250</v>
      </c>
      <c r="P588" s="1">
        <v>0</v>
      </c>
      <c r="S588" s="1">
        <v>27989.5</v>
      </c>
      <c r="W588" s="1">
        <v>-217050.63</v>
      </c>
    </row>
    <row r="589" spans="1:23">
      <c r="A589" s="1">
        <v>2346</v>
      </c>
      <c r="D589" s="13">
        <v>40468</v>
      </c>
      <c r="E589" s="1">
        <v>70000182</v>
      </c>
      <c r="F589" s="1" t="s">
        <v>45</v>
      </c>
      <c r="I589" s="1" t="s">
        <v>469</v>
      </c>
      <c r="P589" s="1">
        <v>0</v>
      </c>
      <c r="S589" s="1">
        <v>380.82</v>
      </c>
      <c r="W589" s="1">
        <v>-217431.45</v>
      </c>
    </row>
    <row r="590" spans="1:23">
      <c r="A590" s="1">
        <v>2368</v>
      </c>
      <c r="D590" s="13">
        <v>40471</v>
      </c>
      <c r="E590" s="1">
        <v>70000183</v>
      </c>
      <c r="F590" s="1" t="s">
        <v>45</v>
      </c>
      <c r="I590" s="1" t="s">
        <v>557</v>
      </c>
      <c r="P590" s="1">
        <v>0</v>
      </c>
      <c r="S590" s="1">
        <v>140.36000000000001</v>
      </c>
      <c r="W590" s="1">
        <v>-217571.81</v>
      </c>
    </row>
    <row r="591" spans="1:23">
      <c r="A591" s="1">
        <v>2416</v>
      </c>
      <c r="D591" s="13">
        <v>40478</v>
      </c>
      <c r="E591" s="1">
        <v>70000184</v>
      </c>
      <c r="F591" s="1" t="s">
        <v>45</v>
      </c>
      <c r="I591" s="1" t="s">
        <v>364</v>
      </c>
      <c r="P591" s="1">
        <v>0</v>
      </c>
      <c r="S591" s="1">
        <v>4884</v>
      </c>
      <c r="W591" s="1">
        <v>-222455.81</v>
      </c>
    </row>
    <row r="592" spans="1:23">
      <c r="A592" s="1">
        <v>2418</v>
      </c>
      <c r="D592" s="13">
        <v>40478</v>
      </c>
      <c r="E592" s="1">
        <v>70000185</v>
      </c>
      <c r="F592" s="1" t="s">
        <v>45</v>
      </c>
      <c r="I592" s="2" t="s">
        <v>620</v>
      </c>
      <c r="P592" s="1">
        <v>0</v>
      </c>
      <c r="S592" s="1">
        <v>2082.38</v>
      </c>
      <c r="W592" s="1">
        <v>-224538.19</v>
      </c>
    </row>
    <row r="593" spans="1:23">
      <c r="A593" s="1">
        <v>2419</v>
      </c>
      <c r="D593" s="13">
        <v>40478</v>
      </c>
      <c r="E593" s="1">
        <v>70000186</v>
      </c>
      <c r="F593" s="1" t="s">
        <v>45</v>
      </c>
      <c r="I593" s="1" t="s">
        <v>251</v>
      </c>
      <c r="P593" s="1">
        <v>0</v>
      </c>
      <c r="S593" s="1">
        <v>3947.05</v>
      </c>
      <c r="W593" s="1">
        <v>-228485.24</v>
      </c>
    </row>
    <row r="594" spans="1:23">
      <c r="A594" s="1">
        <v>2431</v>
      </c>
      <c r="D594" s="13">
        <v>40479</v>
      </c>
      <c r="E594" s="1">
        <v>70000187</v>
      </c>
      <c r="F594" s="1" t="s">
        <v>45</v>
      </c>
      <c r="I594" s="1" t="s">
        <v>564</v>
      </c>
      <c r="P594" s="1">
        <v>0</v>
      </c>
      <c r="S594" s="1">
        <v>9.85</v>
      </c>
      <c r="W594" s="1">
        <v>-228495.09</v>
      </c>
    </row>
    <row r="595" spans="1:23">
      <c r="A595" s="1">
        <v>2433</v>
      </c>
      <c r="D595" s="13">
        <v>40479</v>
      </c>
      <c r="E595" s="1">
        <v>70000188</v>
      </c>
      <c r="F595" s="1" t="s">
        <v>45</v>
      </c>
      <c r="I595" s="1" t="s">
        <v>252</v>
      </c>
      <c r="P595" s="1">
        <v>0</v>
      </c>
      <c r="S595" s="1">
        <v>960</v>
      </c>
      <c r="W595" s="1">
        <v>-229455.09</v>
      </c>
    </row>
    <row r="596" spans="1:23">
      <c r="A596" s="1">
        <v>2434</v>
      </c>
      <c r="D596" s="13">
        <v>40479</v>
      </c>
      <c r="E596" s="1">
        <v>70000189</v>
      </c>
      <c r="F596" s="1" t="s">
        <v>45</v>
      </c>
      <c r="I596" s="2" t="s">
        <v>596</v>
      </c>
      <c r="P596" s="1">
        <v>0</v>
      </c>
      <c r="S596" s="1">
        <v>2668.34</v>
      </c>
      <c r="W596" s="1">
        <v>-232123.43</v>
      </c>
    </row>
    <row r="597" spans="1:23">
      <c r="A597" s="1">
        <v>2435</v>
      </c>
      <c r="D597" s="13">
        <v>40479</v>
      </c>
      <c r="E597" s="1">
        <v>70000190</v>
      </c>
      <c r="F597" s="1" t="s">
        <v>45</v>
      </c>
      <c r="I597" s="1" t="s">
        <v>709</v>
      </c>
      <c r="P597" s="1">
        <v>0</v>
      </c>
      <c r="S597" s="1">
        <v>40.67</v>
      </c>
      <c r="W597" s="1">
        <v>-232164.1</v>
      </c>
    </row>
    <row r="598" spans="1:23">
      <c r="A598" s="1">
        <v>2436</v>
      </c>
      <c r="D598" s="13">
        <v>40479</v>
      </c>
      <c r="E598" s="1">
        <v>70000191</v>
      </c>
      <c r="F598" s="1" t="s">
        <v>45</v>
      </c>
      <c r="I598" s="2" t="s">
        <v>621</v>
      </c>
      <c r="P598" s="1">
        <v>0</v>
      </c>
      <c r="S598" s="1">
        <v>137.16999999999999</v>
      </c>
      <c r="W598" s="1">
        <v>-232301.27</v>
      </c>
    </row>
    <row r="599" spans="1:23">
      <c r="A599" s="1">
        <v>2437</v>
      </c>
      <c r="D599" s="13">
        <v>40479</v>
      </c>
      <c r="E599" s="1">
        <v>70000192</v>
      </c>
      <c r="F599" s="1" t="s">
        <v>45</v>
      </c>
      <c r="I599" s="1" t="s">
        <v>648</v>
      </c>
      <c r="P599" s="1">
        <v>0</v>
      </c>
      <c r="S599" s="1">
        <v>257.18</v>
      </c>
      <c r="W599" s="1">
        <v>-232558.45</v>
      </c>
    </row>
    <row r="600" spans="1:23">
      <c r="A600" s="1">
        <v>2438</v>
      </c>
      <c r="D600" s="13">
        <v>40479</v>
      </c>
      <c r="E600" s="1">
        <v>70000193</v>
      </c>
      <c r="F600" s="1" t="s">
        <v>45</v>
      </c>
      <c r="I600" s="1" t="s">
        <v>552</v>
      </c>
      <c r="P600" s="1">
        <v>0</v>
      </c>
      <c r="S600" s="1">
        <v>51.66</v>
      </c>
      <c r="W600" s="1">
        <v>-232610.11</v>
      </c>
    </row>
    <row r="601" spans="1:23">
      <c r="A601" s="1">
        <v>2439</v>
      </c>
      <c r="D601" s="13">
        <v>40479</v>
      </c>
      <c r="E601" s="1">
        <v>70000194</v>
      </c>
      <c r="F601" s="1" t="s">
        <v>45</v>
      </c>
      <c r="I601" s="2" t="s">
        <v>629</v>
      </c>
      <c r="P601" s="1">
        <v>0</v>
      </c>
      <c r="S601" s="1">
        <v>119.52</v>
      </c>
      <c r="W601" s="1">
        <v>-232729.63</v>
      </c>
    </row>
    <row r="602" spans="1:23">
      <c r="A602" s="1">
        <v>2441</v>
      </c>
      <c r="D602" s="13">
        <v>40479</v>
      </c>
      <c r="E602" s="1">
        <v>70000195</v>
      </c>
      <c r="F602" s="1" t="s">
        <v>45</v>
      </c>
      <c r="I602" s="1" t="s">
        <v>622</v>
      </c>
      <c r="P602" s="1">
        <v>0</v>
      </c>
      <c r="S602" s="1">
        <v>30.47</v>
      </c>
      <c r="W602" s="1">
        <v>-232760.1</v>
      </c>
    </row>
    <row r="603" spans="1:23">
      <c r="A603" s="1">
        <v>2442</v>
      </c>
      <c r="D603" s="13">
        <v>40479</v>
      </c>
      <c r="E603" s="1">
        <v>70000196</v>
      </c>
      <c r="F603" s="1" t="s">
        <v>45</v>
      </c>
      <c r="I603" s="1" t="s">
        <v>253</v>
      </c>
      <c r="P603" s="1">
        <v>0</v>
      </c>
      <c r="S603" s="1">
        <v>592</v>
      </c>
      <c r="W603" s="1">
        <v>-233352.1</v>
      </c>
    </row>
    <row r="604" spans="1:23">
      <c r="A604" s="1">
        <v>2443</v>
      </c>
      <c r="D604" s="13">
        <v>40479</v>
      </c>
      <c r="E604" s="1">
        <v>70000197</v>
      </c>
      <c r="F604" s="1" t="s">
        <v>45</v>
      </c>
      <c r="I604" s="1" t="s">
        <v>322</v>
      </c>
      <c r="P604" s="1">
        <v>0</v>
      </c>
      <c r="S604" s="1">
        <v>180</v>
      </c>
      <c r="W604" s="1">
        <v>-233532.1</v>
      </c>
    </row>
    <row r="605" spans="1:23">
      <c r="A605" s="1">
        <v>2510</v>
      </c>
      <c r="D605" s="13">
        <v>40482</v>
      </c>
      <c r="E605" s="1">
        <v>70000198</v>
      </c>
      <c r="F605" s="1" t="s">
        <v>45</v>
      </c>
      <c r="I605" s="1" t="s">
        <v>254</v>
      </c>
      <c r="P605" s="1">
        <v>0</v>
      </c>
      <c r="S605" s="1">
        <v>35595.879999999997</v>
      </c>
      <c r="W605" s="1">
        <v>-269127.98</v>
      </c>
    </row>
    <row r="606" spans="1:23">
      <c r="A606" s="1">
        <v>2513</v>
      </c>
      <c r="D606" s="13">
        <v>40482</v>
      </c>
      <c r="E606" s="1">
        <v>70000199</v>
      </c>
      <c r="F606" s="1" t="s">
        <v>45</v>
      </c>
      <c r="I606" s="1" t="s">
        <v>255</v>
      </c>
      <c r="P606" s="1">
        <v>0</v>
      </c>
      <c r="S606" s="1">
        <v>925</v>
      </c>
      <c r="W606" s="1">
        <v>-270052.98</v>
      </c>
    </row>
    <row r="607" spans="1:23">
      <c r="A607" s="1">
        <v>2583</v>
      </c>
      <c r="D607" s="13">
        <v>40493</v>
      </c>
      <c r="E607" s="1">
        <v>70000200</v>
      </c>
      <c r="F607" s="1" t="s">
        <v>45</v>
      </c>
      <c r="I607" s="1" t="s">
        <v>525</v>
      </c>
      <c r="P607" s="1">
        <v>0</v>
      </c>
      <c r="S607" s="1">
        <v>189.42</v>
      </c>
      <c r="W607" s="1">
        <v>-270242.40000000002</v>
      </c>
    </row>
    <row r="608" spans="1:23">
      <c r="A608" s="1">
        <v>2619</v>
      </c>
      <c r="D608" s="13">
        <v>40495</v>
      </c>
      <c r="E608" s="1">
        <v>70000201</v>
      </c>
      <c r="F608" s="1" t="s">
        <v>45</v>
      </c>
      <c r="I608" s="1" t="s">
        <v>553</v>
      </c>
      <c r="P608" s="1">
        <v>0</v>
      </c>
      <c r="S608" s="1">
        <v>106.7</v>
      </c>
      <c r="W608" s="1">
        <v>-270349.09999999998</v>
      </c>
    </row>
    <row r="609" spans="1:23">
      <c r="A609" s="1">
        <v>2654</v>
      </c>
      <c r="D609" s="13">
        <v>40499</v>
      </c>
      <c r="E609" s="1">
        <v>70000202</v>
      </c>
      <c r="F609" s="1" t="s">
        <v>45</v>
      </c>
      <c r="I609" s="1" t="s">
        <v>62</v>
      </c>
      <c r="P609" s="1">
        <v>0</v>
      </c>
      <c r="S609" s="1">
        <v>167.2</v>
      </c>
      <c r="W609" s="1">
        <v>-270516.3</v>
      </c>
    </row>
    <row r="610" spans="1:23">
      <c r="A610" s="1">
        <v>2656</v>
      </c>
      <c r="D610" s="13">
        <v>40499</v>
      </c>
      <c r="E610" s="1">
        <v>70000203</v>
      </c>
      <c r="F610" s="1" t="s">
        <v>45</v>
      </c>
      <c r="I610" s="1" t="s">
        <v>716</v>
      </c>
      <c r="P610" s="1">
        <v>0</v>
      </c>
      <c r="S610" s="1">
        <v>9.9</v>
      </c>
      <c r="W610" s="1">
        <v>-270526.2</v>
      </c>
    </row>
    <row r="611" spans="1:23">
      <c r="A611" s="1">
        <v>2662</v>
      </c>
      <c r="D611" s="13">
        <v>40500</v>
      </c>
      <c r="E611" s="1">
        <v>70000204</v>
      </c>
      <c r="F611" s="1" t="s">
        <v>45</v>
      </c>
      <c r="I611" s="1" t="s">
        <v>526</v>
      </c>
      <c r="P611" s="1">
        <v>0</v>
      </c>
      <c r="S611" s="1">
        <v>450</v>
      </c>
      <c r="W611" s="1">
        <v>-270976.2</v>
      </c>
    </row>
    <row r="612" spans="1:23">
      <c r="A612" s="1">
        <v>2731</v>
      </c>
      <c r="D612" s="13">
        <v>40508</v>
      </c>
      <c r="E612" s="1">
        <v>70000205</v>
      </c>
      <c r="F612" s="1" t="s">
        <v>45</v>
      </c>
      <c r="I612" s="1" t="s">
        <v>365</v>
      </c>
      <c r="P612" s="1">
        <v>0</v>
      </c>
      <c r="S612" s="1">
        <v>10560.78</v>
      </c>
      <c r="W612" s="1">
        <v>-281536.98</v>
      </c>
    </row>
    <row r="613" spans="1:23">
      <c r="A613" s="1">
        <v>2734</v>
      </c>
      <c r="D613" s="13">
        <v>40509</v>
      </c>
      <c r="E613" s="1">
        <v>70000206</v>
      </c>
      <c r="F613" s="1" t="s">
        <v>45</v>
      </c>
      <c r="I613" s="1" t="s">
        <v>582</v>
      </c>
      <c r="P613" s="1">
        <v>0</v>
      </c>
      <c r="S613" s="1">
        <v>199.72</v>
      </c>
      <c r="W613" s="1">
        <v>-281736.7</v>
      </c>
    </row>
    <row r="614" spans="1:23">
      <c r="A614" s="1">
        <v>2735</v>
      </c>
      <c r="D614" s="13">
        <v>40509</v>
      </c>
      <c r="E614" s="1">
        <v>70000207</v>
      </c>
      <c r="F614" s="1" t="s">
        <v>45</v>
      </c>
      <c r="I614" s="1" t="s">
        <v>256</v>
      </c>
      <c r="P614" s="1">
        <v>0</v>
      </c>
      <c r="S614" s="1">
        <v>1965.02</v>
      </c>
      <c r="W614" s="1">
        <v>-283701.71999999997</v>
      </c>
    </row>
    <row r="615" spans="1:23">
      <c r="A615" s="1">
        <v>2737</v>
      </c>
      <c r="D615" s="13">
        <v>40509</v>
      </c>
      <c r="E615" s="1">
        <v>70000208</v>
      </c>
      <c r="F615" s="1" t="s">
        <v>45</v>
      </c>
      <c r="I615" s="1" t="s">
        <v>257</v>
      </c>
      <c r="P615" s="1">
        <v>0</v>
      </c>
      <c r="S615" s="1">
        <v>1080</v>
      </c>
      <c r="W615" s="1">
        <v>-284781.71999999997</v>
      </c>
    </row>
    <row r="616" spans="1:23">
      <c r="A616" s="1">
        <v>2738</v>
      </c>
      <c r="D616" s="13">
        <v>40509</v>
      </c>
      <c r="E616" s="1">
        <v>70000209</v>
      </c>
      <c r="F616" s="1" t="s">
        <v>45</v>
      </c>
      <c r="I616" s="1" t="s">
        <v>597</v>
      </c>
      <c r="P616" s="1">
        <v>0</v>
      </c>
      <c r="S616" s="1">
        <v>1497.2</v>
      </c>
      <c r="W616" s="1">
        <v>-286278.92</v>
      </c>
    </row>
    <row r="617" spans="1:23">
      <c r="A617" s="1">
        <v>2739</v>
      </c>
      <c r="D617" s="13">
        <v>40509</v>
      </c>
      <c r="E617" s="1">
        <v>70000210</v>
      </c>
      <c r="F617" s="1" t="s">
        <v>45</v>
      </c>
      <c r="I617" s="1" t="s">
        <v>623</v>
      </c>
      <c r="P617" s="1">
        <v>0</v>
      </c>
      <c r="S617" s="1">
        <v>256.22000000000003</v>
      </c>
      <c r="W617" s="1">
        <v>-286535.14</v>
      </c>
    </row>
    <row r="618" spans="1:23">
      <c r="A618" s="1">
        <v>2740</v>
      </c>
      <c r="D618" s="13">
        <v>40509</v>
      </c>
      <c r="E618" s="1">
        <v>70000211</v>
      </c>
      <c r="F618" s="1" t="s">
        <v>45</v>
      </c>
      <c r="I618" s="1" t="s">
        <v>624</v>
      </c>
      <c r="P618" s="1">
        <v>0</v>
      </c>
      <c r="S618" s="1">
        <v>995.95</v>
      </c>
      <c r="W618" s="1">
        <v>-287531.09000000003</v>
      </c>
    </row>
    <row r="619" spans="1:23">
      <c r="A619" s="1">
        <v>2741</v>
      </c>
      <c r="D619" s="13">
        <v>40509</v>
      </c>
      <c r="E619" s="1">
        <v>70000212</v>
      </c>
      <c r="F619" s="1" t="s">
        <v>45</v>
      </c>
      <c r="I619" s="1" t="s">
        <v>649</v>
      </c>
      <c r="P619" s="1">
        <v>0</v>
      </c>
      <c r="S619" s="1">
        <v>802.18</v>
      </c>
      <c r="W619" s="1">
        <v>-288333.27</v>
      </c>
    </row>
    <row r="620" spans="1:23">
      <c r="A620" s="1">
        <v>2742</v>
      </c>
      <c r="D620" s="13">
        <v>40509</v>
      </c>
      <c r="E620" s="1">
        <v>70000213</v>
      </c>
      <c r="F620" s="1" t="s">
        <v>45</v>
      </c>
      <c r="I620" s="1" t="s">
        <v>688</v>
      </c>
      <c r="P620" s="1">
        <v>0</v>
      </c>
      <c r="S620" s="1">
        <v>34.43</v>
      </c>
      <c r="W620" s="1">
        <v>-288367.7</v>
      </c>
    </row>
    <row r="621" spans="1:23">
      <c r="A621" s="1">
        <v>2743</v>
      </c>
      <c r="D621" s="13">
        <v>40509</v>
      </c>
      <c r="E621" s="1">
        <v>70000214</v>
      </c>
      <c r="F621" s="1" t="s">
        <v>45</v>
      </c>
      <c r="I621" s="1" t="s">
        <v>650</v>
      </c>
      <c r="P621" s="1">
        <v>0</v>
      </c>
      <c r="S621" s="1">
        <v>91.74</v>
      </c>
      <c r="W621" s="1">
        <v>-288459.44</v>
      </c>
    </row>
    <row r="622" spans="1:23">
      <c r="A622" s="1">
        <v>2744</v>
      </c>
      <c r="D622" s="13">
        <v>40509</v>
      </c>
      <c r="E622" s="1">
        <v>70000215</v>
      </c>
      <c r="F622" s="1" t="s">
        <v>45</v>
      </c>
      <c r="I622" s="1" t="s">
        <v>625</v>
      </c>
      <c r="P622" s="1">
        <v>0</v>
      </c>
      <c r="S622" s="1">
        <v>121.22</v>
      </c>
      <c r="W622" s="1">
        <v>-288580.65999999997</v>
      </c>
    </row>
    <row r="623" spans="1:23">
      <c r="A623" s="1">
        <v>2745</v>
      </c>
      <c r="D623" s="13">
        <v>40509</v>
      </c>
      <c r="E623" s="1">
        <v>70000216</v>
      </c>
      <c r="F623" s="1" t="s">
        <v>45</v>
      </c>
      <c r="I623" s="1" t="s">
        <v>710</v>
      </c>
      <c r="P623" s="1">
        <v>0</v>
      </c>
      <c r="S623" s="1">
        <v>205.09</v>
      </c>
      <c r="W623" s="1">
        <v>-288785.75</v>
      </c>
    </row>
    <row r="624" spans="1:23">
      <c r="A624" s="1">
        <v>2746</v>
      </c>
      <c r="D624" s="13">
        <v>40509</v>
      </c>
      <c r="E624" s="1">
        <v>70000217</v>
      </c>
      <c r="F624" s="1" t="s">
        <v>45</v>
      </c>
      <c r="I624" s="1" t="s">
        <v>426</v>
      </c>
      <c r="P624" s="1">
        <v>0</v>
      </c>
      <c r="S624" s="1">
        <v>462.55</v>
      </c>
      <c r="W624" s="1">
        <v>-289248.3</v>
      </c>
    </row>
    <row r="625" spans="1:23">
      <c r="A625" s="1">
        <v>2747</v>
      </c>
      <c r="D625" s="13">
        <v>40509</v>
      </c>
      <c r="E625" s="1">
        <v>70000218</v>
      </c>
      <c r="F625" s="1" t="s">
        <v>45</v>
      </c>
      <c r="I625" s="1" t="s">
        <v>323</v>
      </c>
      <c r="P625" s="1">
        <v>0</v>
      </c>
      <c r="S625" s="1">
        <v>814.84</v>
      </c>
      <c r="W625" s="1">
        <v>-290063.14</v>
      </c>
    </row>
    <row r="626" spans="1:23">
      <c r="A626" s="1">
        <v>2748</v>
      </c>
      <c r="D626" s="13">
        <v>40509</v>
      </c>
      <c r="E626" s="1">
        <v>70000219</v>
      </c>
      <c r="F626" s="1" t="s">
        <v>45</v>
      </c>
      <c r="I626" s="1" t="s">
        <v>288</v>
      </c>
      <c r="P626" s="1">
        <v>0</v>
      </c>
      <c r="S626" s="1">
        <v>161.11000000000001</v>
      </c>
      <c r="W626" s="1">
        <v>-290224.25</v>
      </c>
    </row>
    <row r="627" spans="1:23">
      <c r="A627" s="1">
        <v>2749</v>
      </c>
      <c r="D627" s="13">
        <v>40509</v>
      </c>
      <c r="E627" s="1">
        <v>70000220</v>
      </c>
      <c r="F627" s="1" t="s">
        <v>45</v>
      </c>
      <c r="I627" s="1" t="s">
        <v>592</v>
      </c>
      <c r="P627" s="1">
        <v>0</v>
      </c>
      <c r="S627" s="1">
        <v>382.5</v>
      </c>
      <c r="W627" s="1">
        <v>-290606.75</v>
      </c>
    </row>
    <row r="628" spans="1:23">
      <c r="A628" s="1">
        <v>2834</v>
      </c>
      <c r="D628" s="13">
        <v>40515</v>
      </c>
      <c r="E628" s="1">
        <v>70000221</v>
      </c>
      <c r="F628" s="1" t="s">
        <v>45</v>
      </c>
      <c r="I628" s="1" t="s">
        <v>258</v>
      </c>
      <c r="P628" s="1">
        <v>0</v>
      </c>
      <c r="S628" s="1">
        <v>680</v>
      </c>
      <c r="W628" s="1">
        <v>-291286.75</v>
      </c>
    </row>
    <row r="629" spans="1:23">
      <c r="A629" s="1">
        <v>2835</v>
      </c>
      <c r="D629" s="13">
        <v>40515</v>
      </c>
      <c r="E629" s="1">
        <v>70000222</v>
      </c>
      <c r="F629" s="1" t="s">
        <v>45</v>
      </c>
      <c r="I629" s="1" t="s">
        <v>259</v>
      </c>
      <c r="P629" s="1">
        <v>0</v>
      </c>
      <c r="S629" s="1">
        <v>28020.11</v>
      </c>
      <c r="W629" s="1">
        <v>-319306.86</v>
      </c>
    </row>
    <row r="630" spans="1:23">
      <c r="A630" s="1">
        <v>2849</v>
      </c>
      <c r="D630" s="13">
        <v>40516</v>
      </c>
      <c r="E630" s="1">
        <v>70000223</v>
      </c>
      <c r="F630" s="1" t="s">
        <v>45</v>
      </c>
      <c r="I630" s="1" t="s">
        <v>260</v>
      </c>
      <c r="P630" s="1">
        <v>0</v>
      </c>
      <c r="S630" s="1">
        <v>10537.5</v>
      </c>
      <c r="W630" s="1">
        <v>-329844.36</v>
      </c>
    </row>
    <row r="631" spans="1:23">
      <c r="A631" s="1">
        <v>2888</v>
      </c>
      <c r="D631" s="13">
        <v>40523</v>
      </c>
      <c r="E631" s="1">
        <v>70000224</v>
      </c>
      <c r="F631" s="1" t="s">
        <v>45</v>
      </c>
      <c r="I631" s="1" t="s">
        <v>632</v>
      </c>
      <c r="P631" s="1">
        <v>0</v>
      </c>
      <c r="S631" s="1">
        <v>23.32</v>
      </c>
      <c r="W631" s="1">
        <v>-329867.68</v>
      </c>
    </row>
    <row r="632" spans="1:23">
      <c r="A632" s="1">
        <v>2942</v>
      </c>
      <c r="D632" s="13">
        <v>40530</v>
      </c>
      <c r="E632" s="1">
        <v>70000225</v>
      </c>
      <c r="F632" s="1" t="s">
        <v>45</v>
      </c>
      <c r="I632" s="2" t="s">
        <v>630</v>
      </c>
      <c r="P632" s="1">
        <v>0</v>
      </c>
      <c r="S632" s="1">
        <v>9180</v>
      </c>
      <c r="W632" s="1">
        <v>-339047.67999999999</v>
      </c>
    </row>
    <row r="633" spans="1:23">
      <c r="A633" s="1">
        <v>2978</v>
      </c>
      <c r="D633" s="13">
        <v>40535</v>
      </c>
      <c r="E633" s="1">
        <v>70000226</v>
      </c>
      <c r="F633" s="1" t="s">
        <v>45</v>
      </c>
      <c r="I633" s="1" t="s">
        <v>626</v>
      </c>
      <c r="P633" s="1">
        <v>0</v>
      </c>
      <c r="S633" s="1">
        <v>27.9</v>
      </c>
      <c r="W633" s="1">
        <v>-339075.58</v>
      </c>
    </row>
    <row r="634" spans="1:23">
      <c r="A634" s="1">
        <v>3003</v>
      </c>
      <c r="D634" s="13">
        <v>40541</v>
      </c>
      <c r="E634" s="1">
        <v>70000227</v>
      </c>
      <c r="F634" s="1" t="s">
        <v>45</v>
      </c>
      <c r="I634" s="1" t="s">
        <v>366</v>
      </c>
      <c r="P634" s="1">
        <v>0</v>
      </c>
      <c r="S634" s="1">
        <v>2610.4499999999998</v>
      </c>
      <c r="W634" s="1">
        <v>-341686.03</v>
      </c>
    </row>
    <row r="635" spans="1:23">
      <c r="A635" s="1">
        <v>3004</v>
      </c>
      <c r="D635" s="13">
        <v>40541</v>
      </c>
      <c r="E635" s="1">
        <v>70000228</v>
      </c>
      <c r="F635" s="1" t="s">
        <v>45</v>
      </c>
      <c r="I635" s="1" t="s">
        <v>261</v>
      </c>
      <c r="P635" s="1">
        <v>0</v>
      </c>
      <c r="S635" s="1">
        <v>20495.38</v>
      </c>
      <c r="W635" s="1">
        <v>-362181.41</v>
      </c>
    </row>
    <row r="636" spans="1:23">
      <c r="A636" s="1">
        <v>3016</v>
      </c>
      <c r="D636" s="13">
        <v>40542</v>
      </c>
      <c r="E636" s="1">
        <v>70000229</v>
      </c>
      <c r="F636" s="1" t="s">
        <v>45</v>
      </c>
      <c r="I636" s="1" t="s">
        <v>262</v>
      </c>
      <c r="P636" s="1">
        <v>0</v>
      </c>
      <c r="S636" s="1">
        <v>400</v>
      </c>
      <c r="W636" s="1">
        <v>-362581.41</v>
      </c>
    </row>
    <row r="637" spans="1:23">
      <c r="A637" s="1">
        <v>3017</v>
      </c>
      <c r="D637" s="13">
        <v>40542</v>
      </c>
      <c r="E637" s="1">
        <v>70000230</v>
      </c>
      <c r="F637" s="1" t="s">
        <v>45</v>
      </c>
      <c r="I637" s="1" t="s">
        <v>567</v>
      </c>
      <c r="P637" s="1">
        <v>0</v>
      </c>
      <c r="S637" s="1">
        <v>46.53</v>
      </c>
      <c r="W637" s="1">
        <v>-362627.94</v>
      </c>
    </row>
    <row r="638" spans="1:23">
      <c r="A638" s="1">
        <v>3018</v>
      </c>
      <c r="D638" s="13">
        <v>40542</v>
      </c>
      <c r="E638" s="1">
        <v>70000231</v>
      </c>
      <c r="F638" s="1" t="s">
        <v>45</v>
      </c>
      <c r="I638" s="1" t="s">
        <v>263</v>
      </c>
      <c r="P638" s="1">
        <v>0</v>
      </c>
      <c r="S638" s="1">
        <v>2842.36</v>
      </c>
      <c r="W638" s="1">
        <v>-365470.3</v>
      </c>
    </row>
    <row r="639" spans="1:23">
      <c r="A639" s="1">
        <v>3019</v>
      </c>
      <c r="D639" s="13">
        <v>40542</v>
      </c>
      <c r="E639" s="1">
        <v>70000232</v>
      </c>
      <c r="F639" s="1" t="s">
        <v>45</v>
      </c>
      <c r="I639" s="1" t="s">
        <v>651</v>
      </c>
      <c r="P639" s="1">
        <v>0</v>
      </c>
      <c r="S639" s="1">
        <v>332.53</v>
      </c>
      <c r="W639" s="1">
        <v>-365802.83</v>
      </c>
    </row>
    <row r="640" spans="1:23">
      <c r="A640" s="1">
        <v>3020</v>
      </c>
      <c r="D640" s="13">
        <v>40542</v>
      </c>
      <c r="E640" s="1">
        <v>70000233</v>
      </c>
      <c r="F640" s="1" t="s">
        <v>45</v>
      </c>
      <c r="I640" s="1" t="s">
        <v>63</v>
      </c>
      <c r="P640" s="1">
        <v>0</v>
      </c>
      <c r="S640" s="1">
        <v>409.92</v>
      </c>
      <c r="W640" s="1">
        <v>-366212.75</v>
      </c>
    </row>
    <row r="641" spans="1:24">
      <c r="A641" s="1">
        <v>3021</v>
      </c>
      <c r="D641" s="13">
        <v>40542</v>
      </c>
      <c r="E641" s="1">
        <v>70000234</v>
      </c>
      <c r="F641" s="1" t="s">
        <v>45</v>
      </c>
      <c r="I641" s="1" t="s">
        <v>427</v>
      </c>
      <c r="P641" s="1">
        <v>0</v>
      </c>
      <c r="S641" s="1">
        <v>1285.51</v>
      </c>
      <c r="W641" s="1">
        <v>-367498.26</v>
      </c>
    </row>
    <row r="642" spans="1:24">
      <c r="A642" s="1">
        <v>3022</v>
      </c>
      <c r="D642" s="13">
        <v>40542</v>
      </c>
      <c r="E642" s="1">
        <v>70000235</v>
      </c>
      <c r="F642" s="1" t="s">
        <v>45</v>
      </c>
      <c r="I642" s="1" t="s">
        <v>264</v>
      </c>
      <c r="P642" s="1">
        <v>0</v>
      </c>
      <c r="S642" s="1">
        <v>202.4</v>
      </c>
      <c r="W642" s="1">
        <v>-367700.66</v>
      </c>
    </row>
    <row r="643" spans="1:24">
      <c r="A643" s="1">
        <v>3023</v>
      </c>
      <c r="D643" s="13">
        <v>40542</v>
      </c>
      <c r="E643" s="1">
        <v>70000236</v>
      </c>
      <c r="F643" s="1" t="s">
        <v>45</v>
      </c>
      <c r="I643" s="1" t="s">
        <v>627</v>
      </c>
      <c r="P643" s="1">
        <v>0</v>
      </c>
      <c r="S643" s="1">
        <v>668.44</v>
      </c>
      <c r="W643" s="1">
        <v>-368369.1</v>
      </c>
    </row>
    <row r="644" spans="1:24">
      <c r="A644" s="1">
        <v>3024</v>
      </c>
      <c r="D644" s="13">
        <v>40542</v>
      </c>
      <c r="E644" s="1">
        <v>70000237</v>
      </c>
      <c r="F644" s="1" t="s">
        <v>45</v>
      </c>
      <c r="I644" s="1" t="s">
        <v>595</v>
      </c>
      <c r="P644" s="1">
        <v>0</v>
      </c>
      <c r="S644" s="1">
        <v>87.78</v>
      </c>
      <c r="W644" s="1">
        <v>-368456.88</v>
      </c>
    </row>
    <row r="645" spans="1:24">
      <c r="A645" s="1">
        <v>3025</v>
      </c>
      <c r="D645" s="13">
        <v>40542</v>
      </c>
      <c r="E645" s="1">
        <v>70000238</v>
      </c>
      <c r="F645" s="1" t="s">
        <v>45</v>
      </c>
      <c r="I645" s="1" t="s">
        <v>726</v>
      </c>
      <c r="P645" s="1">
        <v>0</v>
      </c>
      <c r="S645" s="1">
        <v>101.44</v>
      </c>
      <c r="W645" s="1">
        <v>-368558.32</v>
      </c>
    </row>
    <row r="646" spans="1:24">
      <c r="A646" s="1">
        <v>3026</v>
      </c>
      <c r="D646" s="13">
        <v>40542</v>
      </c>
      <c r="E646" s="1">
        <v>70000239</v>
      </c>
      <c r="F646" s="1" t="s">
        <v>45</v>
      </c>
      <c r="I646" s="2" t="s">
        <v>631</v>
      </c>
      <c r="P646" s="1">
        <v>0</v>
      </c>
      <c r="S646" s="1">
        <v>146.85</v>
      </c>
      <c r="W646" s="1">
        <v>-368705.17</v>
      </c>
    </row>
    <row r="647" spans="1:24">
      <c r="A647" s="1">
        <v>3027</v>
      </c>
      <c r="D647" s="13">
        <v>40542</v>
      </c>
      <c r="E647" s="1">
        <v>70000240</v>
      </c>
      <c r="F647" s="1" t="s">
        <v>45</v>
      </c>
      <c r="I647" s="1" t="s">
        <v>628</v>
      </c>
      <c r="P647" s="1">
        <v>0</v>
      </c>
      <c r="S647" s="1">
        <v>134.97</v>
      </c>
      <c r="W647" s="1">
        <v>-368840.14</v>
      </c>
    </row>
    <row r="648" spans="1:24">
      <c r="A648" s="1">
        <v>3028</v>
      </c>
      <c r="D648" s="13">
        <v>40542</v>
      </c>
      <c r="E648" s="1">
        <v>70000241</v>
      </c>
      <c r="F648" s="1" t="s">
        <v>45</v>
      </c>
      <c r="I648" s="1" t="s">
        <v>554</v>
      </c>
      <c r="P648" s="1">
        <v>0</v>
      </c>
      <c r="S648" s="1">
        <v>33</v>
      </c>
      <c r="W648" s="1">
        <v>-368873.14</v>
      </c>
    </row>
    <row r="649" spans="1:24">
      <c r="A649" s="1">
        <v>3029</v>
      </c>
      <c r="D649" s="13">
        <v>40542</v>
      </c>
      <c r="E649" s="1">
        <v>70000242</v>
      </c>
      <c r="F649" s="1" t="s">
        <v>45</v>
      </c>
      <c r="I649" s="1" t="s">
        <v>598</v>
      </c>
      <c r="P649" s="1">
        <v>0</v>
      </c>
      <c r="S649" s="1">
        <v>787.21</v>
      </c>
      <c r="W649" s="1">
        <v>-369660.35</v>
      </c>
    </row>
    <row r="650" spans="1:24">
      <c r="A650" s="1">
        <v>3030</v>
      </c>
      <c r="D650" s="13">
        <v>40542</v>
      </c>
      <c r="E650" s="1">
        <v>70000243</v>
      </c>
      <c r="F650" s="1" t="s">
        <v>45</v>
      </c>
      <c r="I650" s="1" t="s">
        <v>324</v>
      </c>
      <c r="P650" s="1">
        <v>0</v>
      </c>
      <c r="S650" s="1">
        <v>2843.42</v>
      </c>
      <c r="W650" s="1">
        <v>-372503.77</v>
      </c>
    </row>
    <row r="651" spans="1:24">
      <c r="A651" s="1">
        <v>3031</v>
      </c>
      <c r="D651" s="13">
        <v>40542</v>
      </c>
      <c r="E651" s="1">
        <v>70000244</v>
      </c>
      <c r="F651" s="1" t="s">
        <v>45</v>
      </c>
      <c r="I651" s="1" t="s">
        <v>470</v>
      </c>
      <c r="P651" s="1">
        <v>0</v>
      </c>
      <c r="S651" s="1">
        <v>241.67</v>
      </c>
      <c r="W651" s="1">
        <v>-372745.44</v>
      </c>
    </row>
    <row r="652" spans="1:24">
      <c r="A652" s="1">
        <v>3032</v>
      </c>
      <c r="D652" s="13">
        <v>40542</v>
      </c>
      <c r="E652" s="1">
        <v>70000245</v>
      </c>
      <c r="F652" s="1" t="s">
        <v>45</v>
      </c>
      <c r="I652" s="2" t="s">
        <v>633</v>
      </c>
      <c r="P652" s="1">
        <v>0</v>
      </c>
      <c r="S652" s="1">
        <v>75</v>
      </c>
      <c r="W652" s="1">
        <v>-372820.44</v>
      </c>
    </row>
    <row r="653" spans="1:24">
      <c r="A653" s="1">
        <v>3033</v>
      </c>
      <c r="D653" s="13">
        <v>40542</v>
      </c>
      <c r="E653" s="1">
        <v>70000246</v>
      </c>
      <c r="F653" s="1" t="s">
        <v>45</v>
      </c>
      <c r="I653" s="2" t="s">
        <v>635</v>
      </c>
      <c r="P653" s="1">
        <v>0</v>
      </c>
      <c r="S653" s="1">
        <v>137.94</v>
      </c>
      <c r="W653" s="1">
        <v>-372958.38</v>
      </c>
    </row>
    <row r="654" spans="1:24">
      <c r="A654" s="1">
        <v>3034</v>
      </c>
      <c r="D654" s="13">
        <v>40542</v>
      </c>
      <c r="E654" s="1">
        <v>70000247</v>
      </c>
      <c r="F654" s="1" t="s">
        <v>45</v>
      </c>
      <c r="I654" s="1" t="s">
        <v>575</v>
      </c>
      <c r="P654" s="1">
        <v>0</v>
      </c>
      <c r="S654" s="1">
        <v>30.58</v>
      </c>
      <c r="W654" s="1">
        <v>-372988.96</v>
      </c>
    </row>
    <row r="655" spans="1:24">
      <c r="L655" s="1" t="s">
        <v>14</v>
      </c>
      <c r="P655" s="1">
        <v>0</v>
      </c>
      <c r="S655" s="1">
        <v>372988.96</v>
      </c>
    </row>
    <row r="656" spans="1:24">
      <c r="B656" s="1" t="s">
        <v>5</v>
      </c>
      <c r="E656" s="1">
        <v>70000001</v>
      </c>
      <c r="J656" s="1" t="s">
        <v>64</v>
      </c>
      <c r="R656" s="1" t="s">
        <v>7</v>
      </c>
      <c r="X656" s="1">
        <v>0</v>
      </c>
    </row>
    <row r="657" spans="1:24">
      <c r="U657" s="1" t="s">
        <v>8</v>
      </c>
    </row>
    <row r="658" spans="1:24">
      <c r="B658" s="1" t="s">
        <v>9</v>
      </c>
      <c r="E658" s="1" t="s">
        <v>10</v>
      </c>
      <c r="K658" s="1" t="s">
        <v>11</v>
      </c>
      <c r="O658" s="1" t="s">
        <v>12</v>
      </c>
      <c r="Q658" s="1" t="s">
        <v>13</v>
      </c>
    </row>
    <row r="659" spans="1:24">
      <c r="A659" s="1">
        <v>299</v>
      </c>
      <c r="D659" s="13">
        <v>40235</v>
      </c>
      <c r="E659" s="1">
        <v>70000001</v>
      </c>
      <c r="F659" s="1" t="s">
        <v>64</v>
      </c>
      <c r="I659" s="1" t="s">
        <v>642</v>
      </c>
      <c r="P659" s="1">
        <v>0</v>
      </c>
      <c r="S659" s="1">
        <v>149.94</v>
      </c>
      <c r="W659" s="1">
        <v>-149.94</v>
      </c>
    </row>
    <row r="660" spans="1:24">
      <c r="A660" s="1">
        <v>774</v>
      </c>
      <c r="D660" s="13">
        <v>40298</v>
      </c>
      <c r="E660" s="1">
        <v>70000002</v>
      </c>
      <c r="F660" s="1" t="s">
        <v>64</v>
      </c>
      <c r="I660" s="1" t="s">
        <v>643</v>
      </c>
      <c r="P660" s="1">
        <v>0</v>
      </c>
      <c r="S660" s="1">
        <v>200.31</v>
      </c>
      <c r="W660" s="1">
        <v>-350.25</v>
      </c>
    </row>
    <row r="661" spans="1:24">
      <c r="A661" s="1">
        <v>1999</v>
      </c>
      <c r="D661" s="13">
        <v>40430</v>
      </c>
      <c r="E661" s="1">
        <v>70000003</v>
      </c>
      <c r="F661" s="1" t="s">
        <v>64</v>
      </c>
      <c r="I661" s="1" t="s">
        <v>367</v>
      </c>
      <c r="P661" s="1">
        <v>0</v>
      </c>
      <c r="S661" s="1">
        <v>5920</v>
      </c>
      <c r="W661" s="1">
        <v>-6270.25</v>
      </c>
    </row>
    <row r="662" spans="1:24">
      <c r="A662" s="1">
        <v>2000</v>
      </c>
      <c r="D662" s="13">
        <v>40430</v>
      </c>
      <c r="E662" s="1">
        <v>70000004</v>
      </c>
      <c r="F662" s="1" t="s">
        <v>64</v>
      </c>
      <c r="I662" s="1" t="s">
        <v>368</v>
      </c>
      <c r="P662" s="1">
        <v>0</v>
      </c>
      <c r="S662" s="1">
        <v>175</v>
      </c>
      <c r="W662" s="1">
        <v>-6445.25</v>
      </c>
    </row>
    <row r="663" spans="1:24">
      <c r="A663" s="1">
        <v>2123</v>
      </c>
      <c r="D663" s="13">
        <v>40447</v>
      </c>
      <c r="E663" s="1">
        <v>70000005</v>
      </c>
      <c r="F663" s="1" t="s">
        <v>64</v>
      </c>
      <c r="I663" s="1" t="s">
        <v>369</v>
      </c>
      <c r="P663" s="1">
        <v>0</v>
      </c>
      <c r="S663" s="1">
        <v>1840</v>
      </c>
      <c r="W663" s="1">
        <v>-8285.25</v>
      </c>
    </row>
    <row r="664" spans="1:24">
      <c r="A664" s="1">
        <v>2154</v>
      </c>
      <c r="D664" s="13">
        <v>40450</v>
      </c>
      <c r="E664" s="1">
        <v>70000006</v>
      </c>
      <c r="F664" s="1" t="s">
        <v>64</v>
      </c>
      <c r="I664" s="1" t="s">
        <v>61</v>
      </c>
      <c r="P664" s="1">
        <v>0</v>
      </c>
      <c r="S664" s="1">
        <v>256</v>
      </c>
      <c r="W664" s="1">
        <v>-8541.25</v>
      </c>
    </row>
    <row r="665" spans="1:24">
      <c r="A665" s="1">
        <v>2417</v>
      </c>
      <c r="D665" s="13">
        <v>40478</v>
      </c>
      <c r="E665" s="1">
        <v>70000007</v>
      </c>
      <c r="F665" s="1" t="s">
        <v>64</v>
      </c>
      <c r="I665" s="1" t="s">
        <v>370</v>
      </c>
      <c r="P665" s="1">
        <v>0</v>
      </c>
      <c r="S665" s="1">
        <v>4908</v>
      </c>
      <c r="W665" s="1">
        <v>-13449.25</v>
      </c>
    </row>
    <row r="666" spans="1:24">
      <c r="A666" s="1">
        <v>2730</v>
      </c>
      <c r="D666" s="13">
        <v>40508</v>
      </c>
      <c r="E666" s="1">
        <v>70000008</v>
      </c>
      <c r="F666" s="1" t="s">
        <v>64</v>
      </c>
      <c r="I666" s="1" t="s">
        <v>371</v>
      </c>
      <c r="P666" s="1">
        <v>0</v>
      </c>
      <c r="S666" s="1">
        <v>589</v>
      </c>
      <c r="W666" s="1">
        <v>-14038.25</v>
      </c>
    </row>
    <row r="667" spans="1:24">
      <c r="A667" s="1">
        <v>2736</v>
      </c>
      <c r="D667" s="13">
        <v>40509</v>
      </c>
      <c r="E667" s="1">
        <v>70000009</v>
      </c>
      <c r="F667" s="1" t="s">
        <v>64</v>
      </c>
      <c r="I667" s="1" t="s">
        <v>352</v>
      </c>
      <c r="P667" s="1">
        <v>0</v>
      </c>
      <c r="S667" s="1">
        <v>38.4</v>
      </c>
      <c r="W667" s="1">
        <v>-14076.65</v>
      </c>
    </row>
    <row r="668" spans="1:24">
      <c r="A668" s="1">
        <v>3002</v>
      </c>
      <c r="D668" s="13">
        <v>40541</v>
      </c>
      <c r="E668" s="1">
        <v>70000010</v>
      </c>
      <c r="F668" s="1" t="s">
        <v>64</v>
      </c>
      <c r="I668" s="1" t="s">
        <v>372</v>
      </c>
      <c r="P668" s="1">
        <v>0</v>
      </c>
      <c r="S668" s="1">
        <v>72</v>
      </c>
      <c r="W668" s="1">
        <v>-14148.65</v>
      </c>
    </row>
    <row r="669" spans="1:24">
      <c r="L669" s="1" t="s">
        <v>14</v>
      </c>
      <c r="P669" s="1">
        <v>0</v>
      </c>
      <c r="S669" s="1">
        <v>14148.65</v>
      </c>
    </row>
    <row r="670" spans="1:24">
      <c r="B670" s="1" t="s">
        <v>5</v>
      </c>
      <c r="E670" s="1">
        <v>70800000</v>
      </c>
      <c r="J670" s="1" t="s">
        <v>65</v>
      </c>
      <c r="R670" s="1" t="s">
        <v>7</v>
      </c>
      <c r="X670" s="1">
        <v>0</v>
      </c>
    </row>
    <row r="671" spans="1:24">
      <c r="U671" s="1" t="s">
        <v>8</v>
      </c>
    </row>
    <row r="672" spans="1:24">
      <c r="B672" s="1" t="s">
        <v>9</v>
      </c>
      <c r="E672" s="1" t="s">
        <v>10</v>
      </c>
      <c r="K672" s="1" t="s">
        <v>11</v>
      </c>
      <c r="O672" s="1" t="s">
        <v>12</v>
      </c>
      <c r="Q672" s="1" t="s">
        <v>13</v>
      </c>
    </row>
    <row r="673" spans="1:24">
      <c r="A673" s="1">
        <v>224</v>
      </c>
      <c r="D673" s="13">
        <v>40223</v>
      </c>
      <c r="E673" s="1">
        <v>70800000</v>
      </c>
      <c r="F673" s="1" t="s">
        <v>65</v>
      </c>
      <c r="I673" s="1" t="s">
        <v>527</v>
      </c>
      <c r="P673" s="1">
        <v>1040</v>
      </c>
      <c r="S673" s="1">
        <v>0</v>
      </c>
      <c r="W673" s="1">
        <v>1040</v>
      </c>
    </row>
    <row r="674" spans="1:24">
      <c r="A674" s="1">
        <v>225</v>
      </c>
      <c r="D674" s="13">
        <v>40223</v>
      </c>
      <c r="E674" s="1">
        <v>70800001</v>
      </c>
      <c r="F674" s="1" t="s">
        <v>65</v>
      </c>
      <c r="I674" s="1" t="s">
        <v>528</v>
      </c>
      <c r="P674" s="1">
        <v>1152.67</v>
      </c>
      <c r="S674" s="1">
        <v>0</v>
      </c>
      <c r="W674" s="1">
        <v>2192.67</v>
      </c>
    </row>
    <row r="675" spans="1:24">
      <c r="A675" s="1">
        <v>300</v>
      </c>
      <c r="D675" s="13">
        <v>40235</v>
      </c>
      <c r="E675" s="1">
        <v>70800002</v>
      </c>
      <c r="F675" s="1" t="s">
        <v>65</v>
      </c>
      <c r="I675" s="1" t="s">
        <v>337</v>
      </c>
      <c r="P675" s="1">
        <v>85.82</v>
      </c>
      <c r="S675" s="1">
        <v>0</v>
      </c>
      <c r="W675" s="1">
        <v>2278.4899999999998</v>
      </c>
    </row>
    <row r="676" spans="1:24">
      <c r="A676" s="1">
        <v>388</v>
      </c>
      <c r="D676" s="13">
        <v>40243</v>
      </c>
      <c r="E676" s="1">
        <v>70800003</v>
      </c>
      <c r="F676" s="1" t="s">
        <v>65</v>
      </c>
      <c r="I676" s="2" t="s">
        <v>636</v>
      </c>
      <c r="P676" s="1">
        <v>152.68</v>
      </c>
      <c r="S676" s="1">
        <v>0</v>
      </c>
      <c r="W676" s="1">
        <v>2431.17</v>
      </c>
    </row>
    <row r="677" spans="1:24">
      <c r="A677" s="1">
        <v>495</v>
      </c>
      <c r="D677" s="13">
        <v>40263</v>
      </c>
      <c r="E677" s="1">
        <v>70800004</v>
      </c>
      <c r="F677" s="1" t="s">
        <v>65</v>
      </c>
      <c r="I677" s="2" t="s">
        <v>637</v>
      </c>
      <c r="P677" s="1">
        <v>848</v>
      </c>
      <c r="S677" s="1">
        <v>0</v>
      </c>
      <c r="W677" s="1">
        <v>3279.17</v>
      </c>
    </row>
    <row r="678" spans="1:24">
      <c r="A678" s="1">
        <v>496</v>
      </c>
      <c r="D678" s="13">
        <v>40263</v>
      </c>
      <c r="E678" s="1">
        <v>70800005</v>
      </c>
      <c r="F678" s="1" t="s">
        <v>65</v>
      </c>
      <c r="I678" s="1" t="s">
        <v>638</v>
      </c>
      <c r="P678" s="1">
        <v>240</v>
      </c>
      <c r="S678" s="1">
        <v>0</v>
      </c>
      <c r="W678" s="1">
        <v>3519.17</v>
      </c>
    </row>
    <row r="679" spans="1:24">
      <c r="A679" s="1">
        <v>497</v>
      </c>
      <c r="D679" s="13">
        <v>40263</v>
      </c>
      <c r="E679" s="1">
        <v>70800006</v>
      </c>
      <c r="F679" s="1" t="s">
        <v>65</v>
      </c>
      <c r="I679" s="1" t="s">
        <v>639</v>
      </c>
      <c r="P679" s="1">
        <v>937.47</v>
      </c>
      <c r="S679" s="1">
        <v>0</v>
      </c>
      <c r="W679" s="1">
        <v>4456.6400000000003</v>
      </c>
    </row>
    <row r="680" spans="1:24">
      <c r="A680" s="1">
        <v>1211</v>
      </c>
      <c r="D680" s="13">
        <v>40346</v>
      </c>
      <c r="E680" s="1">
        <v>70800007</v>
      </c>
      <c r="F680" s="1" t="s">
        <v>65</v>
      </c>
      <c r="I680" s="1" t="s">
        <v>325</v>
      </c>
      <c r="P680" s="1">
        <v>438.16</v>
      </c>
      <c r="S680" s="1">
        <v>0</v>
      </c>
      <c r="W680" s="1">
        <v>4894.8</v>
      </c>
    </row>
    <row r="681" spans="1:24">
      <c r="L681" s="1" t="s">
        <v>14</v>
      </c>
      <c r="P681" s="1">
        <v>4894.8</v>
      </c>
      <c r="S681" s="1">
        <v>0</v>
      </c>
    </row>
    <row r="682" spans="1:24">
      <c r="B682" s="1" t="s">
        <v>5</v>
      </c>
      <c r="E682" s="1">
        <v>77800000</v>
      </c>
      <c r="J682" s="1" t="s">
        <v>66</v>
      </c>
      <c r="R682" s="1" t="s">
        <v>7</v>
      </c>
      <c r="X682" s="1">
        <v>0</v>
      </c>
    </row>
    <row r="683" spans="1:24">
      <c r="U683" s="1" t="s">
        <v>8</v>
      </c>
    </row>
    <row r="684" spans="1:24">
      <c r="B684" s="1" t="s">
        <v>9</v>
      </c>
      <c r="E684" s="1" t="s">
        <v>10</v>
      </c>
      <c r="K684" s="1" t="s">
        <v>11</v>
      </c>
      <c r="O684" s="1" t="s">
        <v>12</v>
      </c>
      <c r="Q684" s="1" t="s">
        <v>13</v>
      </c>
    </row>
    <row r="685" spans="1:24">
      <c r="A685" s="1">
        <v>651</v>
      </c>
      <c r="D685" s="13">
        <v>40279</v>
      </c>
      <c r="E685" s="1">
        <v>77800000</v>
      </c>
      <c r="F685" s="1" t="s">
        <v>66</v>
      </c>
      <c r="I685" s="1" t="s">
        <v>67</v>
      </c>
      <c r="P685" s="1">
        <v>0</v>
      </c>
      <c r="S685" s="1">
        <v>900.6</v>
      </c>
      <c r="W685" s="1">
        <v>-900.6</v>
      </c>
    </row>
    <row r="686" spans="1:24">
      <c r="A686" s="1">
        <v>1302</v>
      </c>
      <c r="D686" s="13">
        <v>40355</v>
      </c>
      <c r="I686" s="1" t="s">
        <v>326</v>
      </c>
      <c r="P686" s="1">
        <v>0</v>
      </c>
      <c r="S686" s="1">
        <v>176.8</v>
      </c>
      <c r="W686" s="1">
        <v>-1077.4000000000001</v>
      </c>
    </row>
    <row r="687" spans="1:24">
      <c r="A687" s="1">
        <v>1639</v>
      </c>
      <c r="D687" s="13">
        <v>40389</v>
      </c>
      <c r="I687" s="1" t="s">
        <v>68</v>
      </c>
      <c r="P687" s="1">
        <v>0</v>
      </c>
      <c r="S687" s="1">
        <v>179.05</v>
      </c>
      <c r="W687" s="1">
        <v>-1256.45</v>
      </c>
    </row>
    <row r="688" spans="1:24">
      <c r="L688" s="1" t="s">
        <v>14</v>
      </c>
      <c r="P688" s="1">
        <v>0</v>
      </c>
      <c r="S688" s="1">
        <v>1256.45</v>
      </c>
    </row>
    <row r="689" spans="13:19">
      <c r="M689" s="1" t="s">
        <v>69</v>
      </c>
      <c r="P689" s="1">
        <v>444546.11</v>
      </c>
      <c r="S689" s="1">
        <v>390999.65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81"/>
  <sheetViews>
    <sheetView topLeftCell="A447" workbookViewId="0">
      <selection activeCell="E547" sqref="E547"/>
    </sheetView>
  </sheetViews>
  <sheetFormatPr baseColWidth="10" defaultRowHeight="12.75"/>
  <cols>
    <col min="5" max="5" width="35" customWidth="1"/>
  </cols>
  <sheetData>
    <row r="1" spans="1:7">
      <c r="A1" s="1" t="s">
        <v>2</v>
      </c>
    </row>
    <row r="2" spans="1:7">
      <c r="B2" s="1" t="s">
        <v>0</v>
      </c>
      <c r="C2" s="2" t="s">
        <v>231</v>
      </c>
      <c r="F2" s="1" t="s">
        <v>1</v>
      </c>
      <c r="G2" s="1">
        <v>1</v>
      </c>
    </row>
    <row r="4" spans="1:7">
      <c r="C4" s="1" t="s">
        <v>3</v>
      </c>
      <c r="D4" s="1" t="s">
        <v>895</v>
      </c>
    </row>
    <row r="5" spans="1:7">
      <c r="D5" s="1" t="s">
        <v>4</v>
      </c>
    </row>
    <row r="6" spans="1:7">
      <c r="A6" s="1" t="s">
        <v>9</v>
      </c>
      <c r="B6" s="1" t="s">
        <v>10</v>
      </c>
      <c r="C6" s="1" t="s">
        <v>5</v>
      </c>
      <c r="D6" s="11" t="s">
        <v>727</v>
      </c>
      <c r="E6" s="1" t="s">
        <v>11</v>
      </c>
      <c r="F6" s="1" t="s">
        <v>12</v>
      </c>
      <c r="G6" s="1" t="s">
        <v>13</v>
      </c>
    </row>
    <row r="7" spans="1:7">
      <c r="A7" s="1">
        <v>2335</v>
      </c>
      <c r="B7" s="13">
        <v>40466</v>
      </c>
      <c r="C7" s="10">
        <v>60100000</v>
      </c>
      <c r="D7" s="10" t="s">
        <v>6</v>
      </c>
      <c r="E7" s="1" t="s">
        <v>896</v>
      </c>
      <c r="F7" s="1">
        <v>7425</v>
      </c>
      <c r="G7" s="1">
        <v>0</v>
      </c>
    </row>
    <row r="8" spans="1:7">
      <c r="A8" s="1">
        <v>2511</v>
      </c>
      <c r="B8" s="13">
        <v>40482</v>
      </c>
      <c r="C8" s="10">
        <v>60100001</v>
      </c>
      <c r="D8" s="10" t="s">
        <v>6</v>
      </c>
      <c r="E8" s="1" t="s">
        <v>897</v>
      </c>
      <c r="F8" s="1">
        <v>6818.5</v>
      </c>
      <c r="G8" s="1">
        <v>0</v>
      </c>
    </row>
    <row r="9" spans="1:7">
      <c r="A9" s="1">
        <v>2640</v>
      </c>
      <c r="B9" s="13">
        <v>40497</v>
      </c>
      <c r="C9" s="10">
        <v>60100002</v>
      </c>
      <c r="D9" s="10" t="s">
        <v>6</v>
      </c>
      <c r="E9" s="1" t="s">
        <v>232</v>
      </c>
      <c r="F9" s="1">
        <v>8317.5</v>
      </c>
      <c r="G9" s="1">
        <v>0</v>
      </c>
    </row>
    <row r="10" spans="1:7">
      <c r="A10" s="1">
        <v>2760</v>
      </c>
      <c r="B10" s="13">
        <v>40512</v>
      </c>
      <c r="C10" s="10">
        <v>60100003</v>
      </c>
      <c r="D10" s="10" t="s">
        <v>6</v>
      </c>
      <c r="E10" s="1" t="s">
        <v>233</v>
      </c>
      <c r="F10" s="1">
        <v>10812</v>
      </c>
      <c r="G10" s="1">
        <v>0</v>
      </c>
    </row>
    <row r="11" spans="1:7">
      <c r="A11" s="1">
        <v>2906</v>
      </c>
      <c r="B11" s="13">
        <v>40527</v>
      </c>
      <c r="C11" s="10">
        <v>60100004</v>
      </c>
      <c r="D11" s="10" t="s">
        <v>6</v>
      </c>
      <c r="E11" s="1" t="s">
        <v>234</v>
      </c>
      <c r="F11" s="1">
        <v>7092</v>
      </c>
      <c r="G11" s="1">
        <v>0</v>
      </c>
    </row>
    <row r="12" spans="1:7">
      <c r="A12" s="1">
        <v>3084</v>
      </c>
      <c r="B12" s="13">
        <v>40543</v>
      </c>
      <c r="C12" s="10">
        <v>60100005</v>
      </c>
      <c r="D12" s="10" t="s">
        <v>6</v>
      </c>
      <c r="E12" s="1" t="s">
        <v>235</v>
      </c>
      <c r="F12" s="1">
        <v>3456</v>
      </c>
      <c r="G12" s="1">
        <v>0</v>
      </c>
    </row>
    <row r="13" spans="1:7">
      <c r="A13" s="1">
        <v>155</v>
      </c>
      <c r="B13" s="13">
        <v>40209</v>
      </c>
      <c r="C13" s="10">
        <v>60200000</v>
      </c>
      <c r="D13" s="10" t="s">
        <v>15</v>
      </c>
      <c r="E13" s="1" t="s">
        <v>265</v>
      </c>
      <c r="F13" s="1">
        <v>3429.07</v>
      </c>
      <c r="G13" s="1">
        <v>0</v>
      </c>
    </row>
    <row r="14" spans="1:7">
      <c r="A14" s="1">
        <v>473</v>
      </c>
      <c r="B14" s="13">
        <v>40261</v>
      </c>
      <c r="C14" s="10">
        <v>60200001</v>
      </c>
      <c r="D14" s="10" t="s">
        <v>15</v>
      </c>
      <c r="E14" s="1" t="s">
        <v>16</v>
      </c>
      <c r="F14" s="1">
        <v>27.32</v>
      </c>
      <c r="G14" s="1">
        <v>0</v>
      </c>
    </row>
    <row r="15" spans="1:7">
      <c r="A15" s="1">
        <v>486</v>
      </c>
      <c r="B15" s="13">
        <v>40262</v>
      </c>
      <c r="C15" s="10">
        <v>60200002</v>
      </c>
      <c r="D15" s="10" t="s">
        <v>15</v>
      </c>
      <c r="E15" s="2" t="s">
        <v>289</v>
      </c>
      <c r="F15" s="1">
        <v>279.83</v>
      </c>
      <c r="G15" s="1">
        <v>0</v>
      </c>
    </row>
    <row r="16" spans="1:7">
      <c r="A16" s="1">
        <v>1408</v>
      </c>
      <c r="B16" s="13">
        <v>40361</v>
      </c>
      <c r="C16" s="10">
        <v>60200003</v>
      </c>
      <c r="D16" s="10" t="s">
        <v>15</v>
      </c>
      <c r="E16" s="1" t="s">
        <v>290</v>
      </c>
      <c r="F16" s="1">
        <v>101.3</v>
      </c>
      <c r="G16" s="1">
        <v>0</v>
      </c>
    </row>
    <row r="17" spans="1:7">
      <c r="A17" s="1">
        <v>1540</v>
      </c>
      <c r="B17" s="13">
        <v>40377</v>
      </c>
      <c r="C17" s="10">
        <v>60200004</v>
      </c>
      <c r="D17" s="10" t="s">
        <v>15</v>
      </c>
      <c r="E17" s="1" t="s">
        <v>599</v>
      </c>
      <c r="F17" s="1">
        <v>1343.91</v>
      </c>
      <c r="G17" s="1">
        <v>0</v>
      </c>
    </row>
    <row r="18" spans="1:7">
      <c r="A18" s="1">
        <v>1716</v>
      </c>
      <c r="B18" s="13">
        <v>40391</v>
      </c>
      <c r="C18" s="10">
        <v>60200005</v>
      </c>
      <c r="D18" s="10" t="s">
        <v>15</v>
      </c>
      <c r="E18" s="1" t="s">
        <v>291</v>
      </c>
      <c r="F18" s="1">
        <v>304.32</v>
      </c>
      <c r="G18" s="1">
        <v>0</v>
      </c>
    </row>
    <row r="19" spans="1:7">
      <c r="A19" s="1">
        <v>1750</v>
      </c>
      <c r="B19" s="13">
        <v>40401</v>
      </c>
      <c r="C19" s="10">
        <v>60200006</v>
      </c>
      <c r="D19" s="10" t="s">
        <v>15</v>
      </c>
      <c r="E19" s="1" t="s">
        <v>292</v>
      </c>
      <c r="F19" s="1">
        <v>357.73</v>
      </c>
      <c r="G19" s="1">
        <v>0</v>
      </c>
    </row>
    <row r="20" spans="1:7">
      <c r="A20" s="1">
        <v>2014</v>
      </c>
      <c r="B20" s="13">
        <v>40432</v>
      </c>
      <c r="C20" s="10">
        <v>60200007</v>
      </c>
      <c r="D20" s="10" t="s">
        <v>15</v>
      </c>
      <c r="E20" s="1" t="s">
        <v>293</v>
      </c>
      <c r="F20" s="1">
        <v>15.2</v>
      </c>
      <c r="G20" s="1">
        <v>0</v>
      </c>
    </row>
    <row r="21" spans="1:7">
      <c r="A21" s="1">
        <v>2015</v>
      </c>
      <c r="B21" s="13">
        <v>40432</v>
      </c>
      <c r="C21" s="10">
        <v>60200008</v>
      </c>
      <c r="D21" s="10" t="s">
        <v>15</v>
      </c>
      <c r="E21" s="1" t="s">
        <v>294</v>
      </c>
      <c r="F21" s="1">
        <v>109</v>
      </c>
      <c r="G21" s="1">
        <v>0</v>
      </c>
    </row>
    <row r="22" spans="1:7">
      <c r="A22" s="1">
        <v>2033</v>
      </c>
      <c r="B22" s="13">
        <v>40433</v>
      </c>
      <c r="C22" s="10">
        <v>60200009</v>
      </c>
      <c r="D22" s="10" t="s">
        <v>15</v>
      </c>
      <c r="E22" s="1" t="s">
        <v>295</v>
      </c>
      <c r="F22" s="1">
        <v>235.2</v>
      </c>
      <c r="G22" s="1">
        <v>0</v>
      </c>
    </row>
    <row r="23" spans="1:7">
      <c r="A23" s="1">
        <v>2066</v>
      </c>
      <c r="B23" s="13">
        <v>40438</v>
      </c>
      <c r="C23" s="10">
        <v>60200010</v>
      </c>
      <c r="D23" s="10" t="s">
        <v>15</v>
      </c>
      <c r="E23" s="1" t="s">
        <v>600</v>
      </c>
      <c r="F23" s="1">
        <v>50.8</v>
      </c>
      <c r="G23" s="1">
        <v>0</v>
      </c>
    </row>
    <row r="24" spans="1:7">
      <c r="A24" s="1">
        <v>2105</v>
      </c>
      <c r="B24" s="13">
        <v>40443</v>
      </c>
      <c r="C24" s="10">
        <v>60200011</v>
      </c>
      <c r="D24" s="10" t="s">
        <v>15</v>
      </c>
      <c r="E24" s="1" t="s">
        <v>296</v>
      </c>
      <c r="F24" s="1">
        <v>230.42</v>
      </c>
      <c r="G24" s="1">
        <v>0</v>
      </c>
    </row>
    <row r="25" spans="1:7">
      <c r="A25" s="1">
        <v>2200</v>
      </c>
      <c r="B25" s="13">
        <v>40451</v>
      </c>
      <c r="C25" s="10">
        <v>60200012</v>
      </c>
      <c r="D25" s="10" t="s">
        <v>15</v>
      </c>
      <c r="E25" s="1" t="s">
        <v>297</v>
      </c>
      <c r="F25" s="1">
        <v>937</v>
      </c>
      <c r="G25" s="1">
        <v>0</v>
      </c>
    </row>
    <row r="26" spans="1:7">
      <c r="A26" s="1">
        <v>2229</v>
      </c>
      <c r="B26" s="13">
        <v>40452</v>
      </c>
      <c r="C26" s="10">
        <v>60200013</v>
      </c>
      <c r="D26" s="10" t="s">
        <v>15</v>
      </c>
      <c r="E26" s="1" t="s">
        <v>298</v>
      </c>
      <c r="F26" s="1">
        <v>687.56</v>
      </c>
      <c r="G26" s="1">
        <v>0</v>
      </c>
    </row>
    <row r="27" spans="1:7">
      <c r="A27" s="1">
        <v>2379</v>
      </c>
      <c r="B27" s="13">
        <v>40472</v>
      </c>
      <c r="C27" s="10">
        <v>60200014</v>
      </c>
      <c r="D27" s="10" t="s">
        <v>15</v>
      </c>
      <c r="E27" s="1" t="s">
        <v>601</v>
      </c>
      <c r="F27" s="1">
        <v>132.88999999999999</v>
      </c>
      <c r="G27" s="1">
        <v>0</v>
      </c>
    </row>
    <row r="28" spans="1:7">
      <c r="A28" s="1">
        <v>2399</v>
      </c>
      <c r="B28" s="13">
        <v>40474</v>
      </c>
      <c r="C28" s="10">
        <v>60200015</v>
      </c>
      <c r="D28" s="10" t="s">
        <v>15</v>
      </c>
      <c r="E28" s="1" t="s">
        <v>471</v>
      </c>
      <c r="F28" s="1">
        <v>142.80000000000001</v>
      </c>
      <c r="G28" s="1">
        <v>0</v>
      </c>
    </row>
    <row r="29" spans="1:7">
      <c r="A29" s="1">
        <v>2403</v>
      </c>
      <c r="B29" s="13">
        <v>40474</v>
      </c>
      <c r="C29" s="10">
        <v>60200016</v>
      </c>
      <c r="D29" s="10" t="s">
        <v>15</v>
      </c>
      <c r="E29" s="1" t="s">
        <v>299</v>
      </c>
      <c r="F29" s="1">
        <v>89.4</v>
      </c>
      <c r="G29" s="1">
        <v>0</v>
      </c>
    </row>
    <row r="30" spans="1:7">
      <c r="A30" s="1">
        <v>2927</v>
      </c>
      <c r="B30" s="13">
        <v>40529</v>
      </c>
      <c r="C30" s="10">
        <v>60200017</v>
      </c>
      <c r="D30" s="10" t="s">
        <v>15</v>
      </c>
      <c r="E30" s="1" t="s">
        <v>602</v>
      </c>
      <c r="F30" s="1">
        <v>386.96</v>
      </c>
      <c r="G30" s="1">
        <v>0</v>
      </c>
    </row>
    <row r="31" spans="1:7">
      <c r="A31" s="1">
        <v>156</v>
      </c>
      <c r="B31" s="13">
        <v>40209</v>
      </c>
      <c r="C31" s="10">
        <v>60600000</v>
      </c>
      <c r="D31" s="10" t="s">
        <v>17</v>
      </c>
      <c r="E31" s="1" t="s">
        <v>266</v>
      </c>
      <c r="F31" s="1">
        <v>0</v>
      </c>
      <c r="G31" s="1">
        <v>171.46</v>
      </c>
    </row>
    <row r="32" spans="1:7">
      <c r="A32" s="1">
        <v>175</v>
      </c>
      <c r="B32" s="13">
        <v>40210</v>
      </c>
      <c r="C32" s="10">
        <v>60600001</v>
      </c>
      <c r="D32" s="10" t="s">
        <v>17</v>
      </c>
      <c r="E32" s="1" t="s">
        <v>267</v>
      </c>
      <c r="F32" s="1">
        <v>0</v>
      </c>
      <c r="G32" s="1">
        <v>6.29</v>
      </c>
    </row>
    <row r="33" spans="1:7">
      <c r="A33" s="1">
        <v>1294</v>
      </c>
      <c r="B33" s="13">
        <v>40355</v>
      </c>
      <c r="C33" s="10">
        <v>60600002</v>
      </c>
      <c r="D33" s="10" t="s">
        <v>17</v>
      </c>
      <c r="E33" s="1" t="s">
        <v>308</v>
      </c>
      <c r="F33" s="1">
        <v>0</v>
      </c>
      <c r="G33" s="1">
        <v>594.02</v>
      </c>
    </row>
    <row r="34" spans="1:7">
      <c r="A34" s="1">
        <v>1923</v>
      </c>
      <c r="B34" s="13">
        <v>40421</v>
      </c>
      <c r="C34" s="10">
        <v>60600003</v>
      </c>
      <c r="D34" s="10" t="s">
        <v>17</v>
      </c>
      <c r="E34" s="1" t="s">
        <v>268</v>
      </c>
      <c r="F34" s="1">
        <v>0</v>
      </c>
      <c r="G34" s="1">
        <v>16.84</v>
      </c>
    </row>
    <row r="35" spans="1:7">
      <c r="A35" s="1">
        <v>2176</v>
      </c>
      <c r="B35" s="13">
        <v>40451</v>
      </c>
      <c r="C35" s="10">
        <v>60600004</v>
      </c>
      <c r="D35" s="10" t="s">
        <v>17</v>
      </c>
      <c r="E35" s="1" t="s">
        <v>269</v>
      </c>
      <c r="F35" s="1">
        <v>0</v>
      </c>
      <c r="G35" s="1">
        <v>1452.77</v>
      </c>
    </row>
    <row r="36" spans="1:7">
      <c r="A36" s="1">
        <v>5</v>
      </c>
      <c r="B36" s="13">
        <v>40180</v>
      </c>
      <c r="C36" s="1">
        <v>60700000</v>
      </c>
      <c r="D36" s="1" t="s">
        <v>18</v>
      </c>
      <c r="E36" s="1" t="s">
        <v>640</v>
      </c>
      <c r="F36" s="1">
        <v>3339</v>
      </c>
      <c r="G36" s="1">
        <v>0</v>
      </c>
    </row>
    <row r="37" spans="1:7">
      <c r="A37" s="1">
        <v>74</v>
      </c>
      <c r="B37" s="13">
        <v>40194</v>
      </c>
      <c r="C37" s="1">
        <v>60700001</v>
      </c>
      <c r="D37" s="1" t="s">
        <v>18</v>
      </c>
      <c r="E37" s="1" t="s">
        <v>327</v>
      </c>
      <c r="F37" s="1">
        <v>680.75</v>
      </c>
      <c r="G37" s="1">
        <v>0</v>
      </c>
    </row>
    <row r="38" spans="1:7">
      <c r="A38" s="1">
        <v>168</v>
      </c>
      <c r="B38" s="13">
        <v>40209</v>
      </c>
      <c r="C38" s="1">
        <v>60700002</v>
      </c>
      <c r="D38" s="1" t="s">
        <v>18</v>
      </c>
      <c r="E38" s="1" t="s">
        <v>898</v>
      </c>
      <c r="F38" s="1">
        <v>954</v>
      </c>
      <c r="G38" s="1">
        <v>0</v>
      </c>
    </row>
    <row r="39" spans="1:7">
      <c r="A39" s="1">
        <v>230</v>
      </c>
      <c r="B39" s="13">
        <v>40223</v>
      </c>
      <c r="C39" s="1">
        <v>60700003</v>
      </c>
      <c r="D39" s="1" t="s">
        <v>18</v>
      </c>
      <c r="E39" s="1" t="s">
        <v>328</v>
      </c>
      <c r="F39" s="1">
        <v>253.5</v>
      </c>
      <c r="G39" s="1">
        <v>0</v>
      </c>
    </row>
    <row r="40" spans="1:7">
      <c r="A40" s="1">
        <v>359</v>
      </c>
      <c r="B40" s="13">
        <v>40237</v>
      </c>
      <c r="C40" s="1">
        <v>60700004</v>
      </c>
      <c r="D40" s="1" t="s">
        <v>18</v>
      </c>
      <c r="E40" s="1" t="s">
        <v>899</v>
      </c>
      <c r="F40" s="1">
        <v>244.14</v>
      </c>
      <c r="G40" s="1">
        <v>0</v>
      </c>
    </row>
    <row r="41" spans="1:7">
      <c r="A41" s="1">
        <v>534</v>
      </c>
      <c r="B41" s="13">
        <v>40265</v>
      </c>
      <c r="C41" s="1">
        <v>60700005</v>
      </c>
      <c r="D41" s="1" t="s">
        <v>18</v>
      </c>
      <c r="E41" s="1" t="s">
        <v>900</v>
      </c>
      <c r="F41" s="1">
        <v>1590</v>
      </c>
      <c r="G41" s="1">
        <v>0</v>
      </c>
    </row>
    <row r="42" spans="1:7">
      <c r="A42" s="1">
        <v>833</v>
      </c>
      <c r="B42" s="13">
        <v>40298</v>
      </c>
      <c r="C42" s="1">
        <v>60700006</v>
      </c>
      <c r="D42" s="1" t="s">
        <v>18</v>
      </c>
      <c r="E42" s="1" t="s">
        <v>901</v>
      </c>
      <c r="F42" s="1">
        <v>407.86</v>
      </c>
      <c r="G42" s="1">
        <v>0</v>
      </c>
    </row>
    <row r="43" spans="1:7">
      <c r="A43" s="1">
        <v>1043</v>
      </c>
      <c r="B43" s="13">
        <v>40327</v>
      </c>
      <c r="C43" s="1">
        <v>60700007</v>
      </c>
      <c r="D43" s="1" t="s">
        <v>18</v>
      </c>
      <c r="E43" s="1" t="s">
        <v>902</v>
      </c>
      <c r="F43" s="1">
        <v>790.56</v>
      </c>
      <c r="G43" s="1">
        <v>0</v>
      </c>
    </row>
    <row r="44" spans="1:7">
      <c r="A44" s="1">
        <v>1298</v>
      </c>
      <c r="B44" s="13">
        <v>40355</v>
      </c>
      <c r="C44" s="1">
        <v>60700008</v>
      </c>
      <c r="D44" s="1" t="s">
        <v>18</v>
      </c>
      <c r="E44" s="1" t="s">
        <v>338</v>
      </c>
      <c r="F44" s="1">
        <v>3502.62</v>
      </c>
      <c r="G44" s="1">
        <v>0</v>
      </c>
    </row>
    <row r="45" spans="1:7">
      <c r="A45" s="1">
        <v>1322</v>
      </c>
      <c r="B45" s="13">
        <v>40356</v>
      </c>
      <c r="C45" s="1">
        <v>60700009</v>
      </c>
      <c r="D45" s="1" t="s">
        <v>18</v>
      </c>
      <c r="E45" s="1" t="s">
        <v>903</v>
      </c>
      <c r="F45" s="1">
        <v>2399.2199999999998</v>
      </c>
      <c r="G45" s="1">
        <v>0</v>
      </c>
    </row>
    <row r="46" spans="1:7">
      <c r="A46" s="1">
        <v>1559</v>
      </c>
      <c r="B46" s="13">
        <v>40381</v>
      </c>
      <c r="C46" s="1">
        <v>60700010</v>
      </c>
      <c r="D46" s="1" t="s">
        <v>18</v>
      </c>
      <c r="E46" s="1" t="s">
        <v>342</v>
      </c>
      <c r="F46" s="1">
        <v>650</v>
      </c>
      <c r="G46" s="1">
        <v>0</v>
      </c>
    </row>
    <row r="47" spans="1:7">
      <c r="A47" s="1">
        <v>1706</v>
      </c>
      <c r="B47" s="13">
        <v>40390</v>
      </c>
      <c r="C47" s="1">
        <v>60700011</v>
      </c>
      <c r="D47" s="1" t="s">
        <v>18</v>
      </c>
      <c r="E47" s="1" t="s">
        <v>904</v>
      </c>
      <c r="F47" s="1">
        <v>1548.24</v>
      </c>
      <c r="G47" s="1">
        <v>0</v>
      </c>
    </row>
    <row r="48" spans="1:7">
      <c r="A48" s="1">
        <v>1712</v>
      </c>
      <c r="B48" s="13">
        <v>40390</v>
      </c>
      <c r="C48" s="1">
        <v>60700012</v>
      </c>
      <c r="D48" s="1" t="s">
        <v>18</v>
      </c>
      <c r="E48" s="1" t="s">
        <v>905</v>
      </c>
      <c r="F48" s="1">
        <v>480</v>
      </c>
      <c r="G48" s="1">
        <v>0</v>
      </c>
    </row>
    <row r="49" spans="1:7">
      <c r="A49" s="1">
        <v>1748</v>
      </c>
      <c r="B49" s="13">
        <v>40398</v>
      </c>
      <c r="C49" s="1">
        <v>60700013</v>
      </c>
      <c r="D49" s="1" t="s">
        <v>18</v>
      </c>
      <c r="E49" s="1" t="s">
        <v>339</v>
      </c>
      <c r="F49" s="1">
        <v>3026</v>
      </c>
      <c r="G49" s="1">
        <v>0</v>
      </c>
    </row>
    <row r="50" spans="1:7">
      <c r="A50" s="1">
        <v>2168</v>
      </c>
      <c r="B50" s="13">
        <v>40451</v>
      </c>
      <c r="C50" s="1">
        <v>60700014</v>
      </c>
      <c r="D50" s="1" t="s">
        <v>18</v>
      </c>
      <c r="E50" s="1" t="s">
        <v>343</v>
      </c>
      <c r="F50" s="1">
        <v>21318</v>
      </c>
      <c r="G50" s="1">
        <v>0</v>
      </c>
    </row>
    <row r="51" spans="1:7">
      <c r="A51" s="1">
        <v>2206</v>
      </c>
      <c r="B51" s="13">
        <v>40451</v>
      </c>
      <c r="C51" s="1">
        <v>60700015</v>
      </c>
      <c r="D51" s="1" t="s">
        <v>18</v>
      </c>
      <c r="E51" s="1" t="s">
        <v>906</v>
      </c>
      <c r="F51" s="1">
        <v>55.86</v>
      </c>
      <c r="G51" s="1">
        <v>0</v>
      </c>
    </row>
    <row r="52" spans="1:7">
      <c r="A52" s="1">
        <v>2472</v>
      </c>
      <c r="B52" s="13">
        <v>40479</v>
      </c>
      <c r="C52" s="1">
        <v>60700016</v>
      </c>
      <c r="D52" s="1" t="s">
        <v>18</v>
      </c>
      <c r="E52" s="1" t="s">
        <v>344</v>
      </c>
      <c r="F52" s="1">
        <v>12270</v>
      </c>
      <c r="G52" s="1">
        <v>0</v>
      </c>
    </row>
    <row r="53" spans="1:7">
      <c r="A53" s="1">
        <v>2526</v>
      </c>
      <c r="B53" s="13">
        <v>40482</v>
      </c>
      <c r="C53" s="1">
        <v>60700017</v>
      </c>
      <c r="D53" s="1" t="s">
        <v>18</v>
      </c>
      <c r="E53" s="1" t="s">
        <v>907</v>
      </c>
      <c r="F53" s="1">
        <v>2165.0700000000002</v>
      </c>
      <c r="G53" s="1">
        <v>0</v>
      </c>
    </row>
    <row r="54" spans="1:7">
      <c r="A54" s="1">
        <v>2535</v>
      </c>
      <c r="B54" s="13">
        <v>40482</v>
      </c>
      <c r="C54" s="1">
        <v>60700018</v>
      </c>
      <c r="D54" s="1" t="s">
        <v>18</v>
      </c>
      <c r="E54" s="1" t="s">
        <v>908</v>
      </c>
      <c r="F54" s="1">
        <v>2352</v>
      </c>
      <c r="G54" s="1">
        <v>0</v>
      </c>
    </row>
    <row r="55" spans="1:7">
      <c r="A55" s="1">
        <v>2758</v>
      </c>
      <c r="B55" s="13">
        <v>40510</v>
      </c>
      <c r="C55" s="1">
        <v>60700019</v>
      </c>
      <c r="D55" s="1" t="s">
        <v>18</v>
      </c>
      <c r="E55" s="1" t="s">
        <v>909</v>
      </c>
      <c r="F55" s="1">
        <v>3744</v>
      </c>
      <c r="G55" s="1">
        <v>0</v>
      </c>
    </row>
    <row r="56" spans="1:7">
      <c r="A56" s="1">
        <v>964</v>
      </c>
      <c r="B56" s="13">
        <v>40319</v>
      </c>
      <c r="C56" s="1">
        <v>60700001</v>
      </c>
      <c r="D56" s="1" t="s">
        <v>19</v>
      </c>
      <c r="E56" s="1" t="s">
        <v>309</v>
      </c>
      <c r="F56" s="1">
        <v>38174.94</v>
      </c>
      <c r="G56" s="1">
        <v>0</v>
      </c>
    </row>
    <row r="57" spans="1:7">
      <c r="A57" s="1">
        <v>1296</v>
      </c>
      <c r="B57" s="13">
        <v>40355</v>
      </c>
      <c r="C57" s="1">
        <v>60700001</v>
      </c>
      <c r="D57" s="1" t="s">
        <v>19</v>
      </c>
      <c r="E57" s="2" t="s">
        <v>652</v>
      </c>
      <c r="F57" s="1">
        <v>3074.49</v>
      </c>
      <c r="G57" s="1">
        <v>0</v>
      </c>
    </row>
    <row r="58" spans="1:7">
      <c r="A58" s="1">
        <v>2903</v>
      </c>
      <c r="B58" s="13">
        <v>40527</v>
      </c>
      <c r="C58" s="1">
        <v>60700001</v>
      </c>
      <c r="D58" s="1" t="s">
        <v>19</v>
      </c>
      <c r="E58" s="1" t="s">
        <v>353</v>
      </c>
      <c r="F58" s="1">
        <v>1149</v>
      </c>
      <c r="G58" s="1">
        <v>0</v>
      </c>
    </row>
    <row r="59" spans="1:7">
      <c r="A59" s="1">
        <v>64</v>
      </c>
      <c r="B59" s="13">
        <v>40192</v>
      </c>
      <c r="C59" s="1">
        <v>60800000</v>
      </c>
      <c r="D59" s="1" t="s">
        <v>20</v>
      </c>
      <c r="E59" s="1" t="s">
        <v>373</v>
      </c>
      <c r="F59" s="1">
        <v>0</v>
      </c>
      <c r="G59" s="1">
        <v>351.87</v>
      </c>
    </row>
    <row r="60" spans="1:7">
      <c r="A60" s="1">
        <v>1331</v>
      </c>
      <c r="B60" s="13">
        <v>40356</v>
      </c>
      <c r="C60" s="1">
        <v>60800001</v>
      </c>
      <c r="D60" s="1" t="s">
        <v>20</v>
      </c>
      <c r="E60" s="1" t="s">
        <v>374</v>
      </c>
      <c r="F60" s="1">
        <v>0</v>
      </c>
      <c r="G60" s="1">
        <v>12.34</v>
      </c>
    </row>
    <row r="61" spans="1:7">
      <c r="A61" s="1">
        <v>23</v>
      </c>
      <c r="B61" s="13">
        <v>40180</v>
      </c>
      <c r="C61" s="1">
        <v>62200000</v>
      </c>
      <c r="D61" s="1" t="s">
        <v>21</v>
      </c>
      <c r="E61" s="1" t="s">
        <v>653</v>
      </c>
      <c r="F61" s="1">
        <v>120</v>
      </c>
      <c r="G61" s="1">
        <v>0</v>
      </c>
    </row>
    <row r="62" spans="1:7">
      <c r="A62" s="1">
        <v>50</v>
      </c>
      <c r="B62" s="13">
        <v>40188</v>
      </c>
      <c r="C62" s="1">
        <v>62200001</v>
      </c>
      <c r="D62" s="1" t="s">
        <v>21</v>
      </c>
      <c r="E62" s="1" t="s">
        <v>375</v>
      </c>
      <c r="F62" s="1">
        <v>330.22</v>
      </c>
      <c r="G62" s="1">
        <v>0</v>
      </c>
    </row>
    <row r="63" spans="1:7">
      <c r="A63" s="1">
        <v>57</v>
      </c>
      <c r="B63" s="13">
        <v>40189</v>
      </c>
      <c r="C63" s="1">
        <v>62200002</v>
      </c>
      <c r="D63" s="1" t="s">
        <v>21</v>
      </c>
      <c r="E63" s="1" t="s">
        <v>689</v>
      </c>
      <c r="F63" s="1">
        <v>156.41999999999999</v>
      </c>
      <c r="G63" s="1">
        <v>0</v>
      </c>
    </row>
    <row r="64" spans="1:7">
      <c r="A64" s="1">
        <v>77</v>
      </c>
      <c r="B64" s="13">
        <v>40196</v>
      </c>
      <c r="C64" s="1">
        <v>62200003</v>
      </c>
      <c r="D64" s="1" t="s">
        <v>21</v>
      </c>
      <c r="E64" s="1" t="s">
        <v>376</v>
      </c>
      <c r="F64" s="1">
        <v>122.02</v>
      </c>
      <c r="G64" s="1">
        <v>0</v>
      </c>
    </row>
    <row r="65" spans="1:7">
      <c r="A65" s="1">
        <v>89</v>
      </c>
      <c r="B65" s="13">
        <v>40201</v>
      </c>
      <c r="C65" s="1">
        <v>62200004</v>
      </c>
      <c r="D65" s="1" t="s">
        <v>21</v>
      </c>
      <c r="E65" s="1" t="s">
        <v>377</v>
      </c>
      <c r="F65" s="1">
        <v>44.96</v>
      </c>
      <c r="G65" s="1">
        <v>0</v>
      </c>
    </row>
    <row r="66" spans="1:7">
      <c r="A66" s="1">
        <v>90</v>
      </c>
      <c r="B66" s="13">
        <v>40201</v>
      </c>
      <c r="C66" s="1">
        <v>62200005</v>
      </c>
      <c r="D66" s="1" t="s">
        <v>21</v>
      </c>
      <c r="E66" s="1" t="s">
        <v>378</v>
      </c>
      <c r="F66" s="1">
        <v>267.39999999999998</v>
      </c>
      <c r="G66" s="1">
        <v>0</v>
      </c>
    </row>
    <row r="67" spans="1:7">
      <c r="A67" s="1">
        <v>139</v>
      </c>
      <c r="B67" s="13">
        <v>40209</v>
      </c>
      <c r="C67" s="1">
        <v>62200006</v>
      </c>
      <c r="D67" s="1" t="s">
        <v>21</v>
      </c>
      <c r="E67" s="1" t="s">
        <v>300</v>
      </c>
      <c r="F67" s="1">
        <v>168.1</v>
      </c>
      <c r="G67" s="1">
        <v>0</v>
      </c>
    </row>
    <row r="68" spans="1:7">
      <c r="A68" s="1">
        <v>141</v>
      </c>
      <c r="B68" s="13">
        <v>40209</v>
      </c>
      <c r="C68" s="1">
        <v>62200007</v>
      </c>
      <c r="D68" s="1" t="s">
        <v>21</v>
      </c>
      <c r="E68" s="1" t="s">
        <v>379</v>
      </c>
      <c r="F68" s="1">
        <v>9680.2800000000007</v>
      </c>
      <c r="G68" s="1">
        <v>0</v>
      </c>
    </row>
    <row r="69" spans="1:7">
      <c r="A69" s="1">
        <v>170</v>
      </c>
      <c r="B69" s="13">
        <v>40210</v>
      </c>
      <c r="C69" s="1">
        <v>62200008</v>
      </c>
      <c r="D69" s="1" t="s">
        <v>21</v>
      </c>
      <c r="E69" s="1" t="s">
        <v>340</v>
      </c>
      <c r="F69" s="1">
        <v>1020</v>
      </c>
      <c r="G69" s="1">
        <v>0</v>
      </c>
    </row>
    <row r="70" spans="1:7">
      <c r="A70" s="1">
        <v>190</v>
      </c>
      <c r="B70" s="13">
        <v>40216</v>
      </c>
      <c r="C70" s="1">
        <v>62200009</v>
      </c>
      <c r="D70" s="1" t="s">
        <v>21</v>
      </c>
      <c r="E70" s="1" t="s">
        <v>910</v>
      </c>
      <c r="F70" s="1">
        <v>270.38</v>
      </c>
      <c r="G70" s="1">
        <v>0</v>
      </c>
    </row>
    <row r="71" spans="1:7">
      <c r="A71" s="1">
        <v>240</v>
      </c>
      <c r="B71" s="13">
        <v>40227</v>
      </c>
      <c r="C71" s="1">
        <v>62200010</v>
      </c>
      <c r="D71" s="1" t="s">
        <v>21</v>
      </c>
      <c r="E71" s="1" t="s">
        <v>380</v>
      </c>
      <c r="F71" s="1">
        <v>302</v>
      </c>
      <c r="G71" s="1">
        <v>0</v>
      </c>
    </row>
    <row r="72" spans="1:7">
      <c r="A72" s="1">
        <v>248</v>
      </c>
      <c r="B72" s="13">
        <v>40228</v>
      </c>
      <c r="C72" s="1">
        <v>62200011</v>
      </c>
      <c r="D72" s="1" t="s">
        <v>21</v>
      </c>
      <c r="E72" s="1" t="s">
        <v>301</v>
      </c>
      <c r="F72" s="1">
        <v>237.6</v>
      </c>
      <c r="G72" s="1">
        <v>0</v>
      </c>
    </row>
    <row r="73" spans="1:7">
      <c r="A73" s="1">
        <v>273</v>
      </c>
      <c r="B73" s="13">
        <v>40230</v>
      </c>
      <c r="C73" s="1">
        <v>62200012</v>
      </c>
      <c r="D73" s="1" t="s">
        <v>21</v>
      </c>
      <c r="E73" s="1" t="s">
        <v>302</v>
      </c>
      <c r="F73" s="1">
        <v>484.2</v>
      </c>
      <c r="G73" s="1">
        <v>0</v>
      </c>
    </row>
    <row r="74" spans="1:7">
      <c r="A74" s="1">
        <v>282</v>
      </c>
      <c r="B74" s="13">
        <v>40231</v>
      </c>
      <c r="C74" s="1">
        <v>62200013</v>
      </c>
      <c r="D74" s="1" t="s">
        <v>21</v>
      </c>
      <c r="E74" s="1" t="s">
        <v>911</v>
      </c>
      <c r="F74" s="1">
        <v>725.62</v>
      </c>
      <c r="G74" s="1">
        <v>0</v>
      </c>
    </row>
    <row r="75" spans="1:7">
      <c r="A75" s="1">
        <v>294</v>
      </c>
      <c r="B75" s="13">
        <v>40234</v>
      </c>
      <c r="C75" s="1">
        <v>62200014</v>
      </c>
      <c r="D75" s="1" t="s">
        <v>21</v>
      </c>
      <c r="E75" s="1" t="s">
        <v>381</v>
      </c>
      <c r="F75" s="1">
        <v>1117.5999999999999</v>
      </c>
      <c r="G75" s="1">
        <v>0</v>
      </c>
    </row>
    <row r="76" spans="1:7">
      <c r="A76" s="1">
        <v>383</v>
      </c>
      <c r="B76" s="13">
        <v>40242</v>
      </c>
      <c r="C76" s="1">
        <v>62200015</v>
      </c>
      <c r="D76" s="1" t="s">
        <v>21</v>
      </c>
      <c r="E76" s="1" t="s">
        <v>382</v>
      </c>
      <c r="F76" s="1">
        <v>508.65</v>
      </c>
      <c r="G76" s="1">
        <v>0</v>
      </c>
    </row>
    <row r="77" spans="1:7">
      <c r="A77" s="1">
        <v>445</v>
      </c>
      <c r="B77" s="13">
        <v>40252</v>
      </c>
      <c r="C77" s="1">
        <v>62200016</v>
      </c>
      <c r="D77" s="1" t="s">
        <v>21</v>
      </c>
      <c r="E77" s="1" t="s">
        <v>912</v>
      </c>
      <c r="F77" s="1">
        <v>1600.66</v>
      </c>
      <c r="G77" s="1">
        <v>0</v>
      </c>
    </row>
    <row r="78" spans="1:7">
      <c r="A78" s="1">
        <v>450</v>
      </c>
      <c r="B78" s="13">
        <v>40254</v>
      </c>
      <c r="C78" s="1">
        <v>62200017</v>
      </c>
      <c r="D78" s="1" t="s">
        <v>21</v>
      </c>
      <c r="E78" s="1" t="s">
        <v>383</v>
      </c>
      <c r="F78" s="1">
        <v>389.75</v>
      </c>
      <c r="G78" s="1">
        <v>0</v>
      </c>
    </row>
    <row r="79" spans="1:7">
      <c r="A79" s="1">
        <v>461</v>
      </c>
      <c r="B79" s="13">
        <v>40255</v>
      </c>
      <c r="C79" s="1">
        <v>62200018</v>
      </c>
      <c r="D79" s="1" t="s">
        <v>21</v>
      </c>
      <c r="E79" s="1" t="s">
        <v>913</v>
      </c>
      <c r="F79" s="1">
        <v>39.22</v>
      </c>
      <c r="G79" s="1">
        <v>0</v>
      </c>
    </row>
    <row r="80" spans="1:7">
      <c r="A80" s="1">
        <v>660</v>
      </c>
      <c r="B80" s="13">
        <v>40282</v>
      </c>
      <c r="C80" s="1">
        <v>62200019</v>
      </c>
      <c r="D80" s="1" t="s">
        <v>21</v>
      </c>
      <c r="E80" s="1" t="s">
        <v>384</v>
      </c>
      <c r="F80" s="1">
        <v>641.20000000000005</v>
      </c>
      <c r="G80" s="1">
        <v>0</v>
      </c>
    </row>
    <row r="81" spans="1:7">
      <c r="A81" s="1">
        <v>676</v>
      </c>
      <c r="B81" s="13">
        <v>40285</v>
      </c>
      <c r="C81" s="1">
        <v>62200020</v>
      </c>
      <c r="D81" s="1" t="s">
        <v>21</v>
      </c>
      <c r="E81" s="1" t="s">
        <v>914</v>
      </c>
      <c r="F81" s="1">
        <v>2209.64</v>
      </c>
      <c r="G81" s="1">
        <v>0</v>
      </c>
    </row>
    <row r="82" spans="1:7">
      <c r="A82" s="1">
        <v>726</v>
      </c>
      <c r="B82" s="13">
        <v>40294</v>
      </c>
      <c r="C82" s="1">
        <v>62200021</v>
      </c>
      <c r="D82" s="1" t="s">
        <v>21</v>
      </c>
      <c r="E82" s="1" t="s">
        <v>915</v>
      </c>
      <c r="F82" s="1">
        <v>67.400000000000006</v>
      </c>
      <c r="G82" s="1">
        <v>0</v>
      </c>
    </row>
    <row r="83" spans="1:7">
      <c r="A83" s="1">
        <v>884</v>
      </c>
      <c r="B83" s="13">
        <v>40307</v>
      </c>
      <c r="C83" s="1">
        <v>62200022</v>
      </c>
      <c r="D83" s="1" t="s">
        <v>21</v>
      </c>
      <c r="E83" s="1" t="s">
        <v>916</v>
      </c>
      <c r="F83" s="1">
        <v>104.69</v>
      </c>
      <c r="G83" s="1">
        <v>0</v>
      </c>
    </row>
    <row r="84" spans="1:7">
      <c r="A84" s="1">
        <v>901</v>
      </c>
      <c r="B84" s="13">
        <v>40311</v>
      </c>
      <c r="C84" s="1">
        <v>62200023</v>
      </c>
      <c r="D84" s="1" t="s">
        <v>21</v>
      </c>
      <c r="E84" s="1" t="s">
        <v>917</v>
      </c>
      <c r="F84" s="1">
        <v>275.99</v>
      </c>
      <c r="G84" s="1">
        <v>0</v>
      </c>
    </row>
    <row r="85" spans="1:7">
      <c r="A85" s="1">
        <v>949</v>
      </c>
      <c r="B85" s="13">
        <v>40318</v>
      </c>
      <c r="C85" s="1">
        <v>62200024</v>
      </c>
      <c r="D85" s="1" t="s">
        <v>21</v>
      </c>
      <c r="E85" s="1" t="s">
        <v>918</v>
      </c>
      <c r="F85" s="1">
        <v>541.52</v>
      </c>
      <c r="G85" s="1">
        <v>0</v>
      </c>
    </row>
    <row r="86" spans="1:7">
      <c r="A86" s="1">
        <v>950</v>
      </c>
      <c r="B86" s="13">
        <v>40318</v>
      </c>
      <c r="C86" s="1">
        <v>62200025</v>
      </c>
      <c r="D86" s="1" t="s">
        <v>21</v>
      </c>
      <c r="E86" s="1" t="s">
        <v>919</v>
      </c>
      <c r="F86" s="1">
        <v>203.09</v>
      </c>
      <c r="G86" s="1">
        <v>0</v>
      </c>
    </row>
    <row r="87" spans="1:7">
      <c r="A87" s="1">
        <v>970</v>
      </c>
      <c r="B87" s="13">
        <v>40320</v>
      </c>
      <c r="C87" s="1">
        <v>62200026</v>
      </c>
      <c r="D87" s="1" t="s">
        <v>21</v>
      </c>
      <c r="E87" s="1" t="s">
        <v>654</v>
      </c>
      <c r="F87" s="1">
        <v>60</v>
      </c>
      <c r="G87" s="1">
        <v>0</v>
      </c>
    </row>
    <row r="88" spans="1:7">
      <c r="A88" s="1">
        <v>971</v>
      </c>
      <c r="B88" s="13">
        <v>40320</v>
      </c>
      <c r="C88" s="1">
        <v>62200027</v>
      </c>
      <c r="D88" s="1" t="s">
        <v>21</v>
      </c>
      <c r="E88" s="1" t="s">
        <v>655</v>
      </c>
      <c r="F88" s="1">
        <v>120</v>
      </c>
      <c r="G88" s="1">
        <v>0</v>
      </c>
    </row>
    <row r="89" spans="1:7">
      <c r="A89" s="1">
        <v>986</v>
      </c>
      <c r="B89" s="13">
        <v>40323</v>
      </c>
      <c r="C89" s="1">
        <v>62200028</v>
      </c>
      <c r="D89" s="1" t="s">
        <v>21</v>
      </c>
      <c r="E89" s="1" t="s">
        <v>22</v>
      </c>
      <c r="F89" s="1">
        <v>605.20000000000005</v>
      </c>
      <c r="G89" s="1">
        <v>0</v>
      </c>
    </row>
    <row r="90" spans="1:7">
      <c r="A90" s="1">
        <v>990</v>
      </c>
      <c r="B90" s="13">
        <v>40324</v>
      </c>
      <c r="C90" s="1">
        <v>62200029</v>
      </c>
      <c r="D90" s="1" t="s">
        <v>21</v>
      </c>
      <c r="E90" s="1" t="s">
        <v>385</v>
      </c>
      <c r="F90" s="1">
        <v>1087.42</v>
      </c>
      <c r="G90" s="1">
        <v>0</v>
      </c>
    </row>
    <row r="91" spans="1:7">
      <c r="A91" s="1">
        <v>1018</v>
      </c>
      <c r="B91" s="13">
        <v>40326</v>
      </c>
      <c r="C91" s="1">
        <v>62200030</v>
      </c>
      <c r="D91" s="1" t="s">
        <v>21</v>
      </c>
      <c r="E91" s="1" t="s">
        <v>393</v>
      </c>
      <c r="F91" s="1">
        <v>240.48</v>
      </c>
      <c r="G91" s="1">
        <v>0</v>
      </c>
    </row>
    <row r="92" spans="1:7">
      <c r="A92" s="1">
        <v>1030</v>
      </c>
      <c r="B92" s="13">
        <v>40327</v>
      </c>
      <c r="C92" s="1">
        <v>62200031</v>
      </c>
      <c r="D92" s="1" t="s">
        <v>21</v>
      </c>
      <c r="E92" s="1" t="s">
        <v>920</v>
      </c>
      <c r="F92" s="1">
        <v>314</v>
      </c>
      <c r="G92" s="1">
        <v>0</v>
      </c>
    </row>
    <row r="93" spans="1:7">
      <c r="A93" s="1">
        <v>1031</v>
      </c>
      <c r="B93" s="13">
        <v>40327</v>
      </c>
      <c r="C93" s="1">
        <v>62200032</v>
      </c>
      <c r="D93" s="1" t="s">
        <v>21</v>
      </c>
      <c r="E93" s="2" t="s">
        <v>921</v>
      </c>
      <c r="F93" s="1">
        <v>274</v>
      </c>
      <c r="G93" s="1">
        <v>0</v>
      </c>
    </row>
    <row r="94" spans="1:7">
      <c r="A94" s="1">
        <v>1101</v>
      </c>
      <c r="B94" s="13">
        <v>40332</v>
      </c>
      <c r="C94" s="1">
        <v>62200033</v>
      </c>
      <c r="D94" s="1" t="s">
        <v>21</v>
      </c>
      <c r="E94" s="1" t="s">
        <v>386</v>
      </c>
      <c r="F94" s="1">
        <v>1916.38</v>
      </c>
      <c r="G94" s="1">
        <v>0</v>
      </c>
    </row>
    <row r="95" spans="1:7">
      <c r="A95" s="1">
        <v>1130</v>
      </c>
      <c r="B95" s="13">
        <v>40335</v>
      </c>
      <c r="C95" s="1">
        <v>62200034</v>
      </c>
      <c r="D95" s="1" t="s">
        <v>21</v>
      </c>
      <c r="E95" s="2" t="s">
        <v>692</v>
      </c>
      <c r="F95" s="1">
        <v>131.53</v>
      </c>
      <c r="G95" s="1">
        <v>0</v>
      </c>
    </row>
    <row r="96" spans="1:7">
      <c r="A96" s="1">
        <v>1149</v>
      </c>
      <c r="B96" s="13">
        <v>40339</v>
      </c>
      <c r="C96" s="1">
        <v>62200035</v>
      </c>
      <c r="D96" s="1" t="s">
        <v>21</v>
      </c>
      <c r="E96" s="1" t="s">
        <v>303</v>
      </c>
      <c r="F96" s="1">
        <v>39</v>
      </c>
      <c r="G96" s="1">
        <v>0</v>
      </c>
    </row>
    <row r="97" spans="1:7">
      <c r="A97" s="1">
        <v>1172</v>
      </c>
      <c r="B97" s="13">
        <v>40341</v>
      </c>
      <c r="C97" s="1">
        <v>62200036</v>
      </c>
      <c r="D97" s="1" t="s">
        <v>21</v>
      </c>
      <c r="E97" s="1" t="s">
        <v>304</v>
      </c>
      <c r="F97" s="1">
        <v>188.09</v>
      </c>
      <c r="G97" s="1">
        <v>0</v>
      </c>
    </row>
    <row r="98" spans="1:7">
      <c r="A98" s="1">
        <v>1201</v>
      </c>
      <c r="B98" s="13">
        <v>40345</v>
      </c>
      <c r="C98" s="1">
        <v>62200037</v>
      </c>
      <c r="D98" s="1" t="s">
        <v>21</v>
      </c>
      <c r="E98" s="1" t="s">
        <v>341</v>
      </c>
      <c r="F98" s="1">
        <v>6089</v>
      </c>
      <c r="G98" s="1">
        <v>0</v>
      </c>
    </row>
    <row r="99" spans="1:7">
      <c r="A99" s="1">
        <v>1229</v>
      </c>
      <c r="B99" s="13">
        <v>40347</v>
      </c>
      <c r="C99" s="1">
        <v>62200038</v>
      </c>
      <c r="D99" s="1" t="s">
        <v>21</v>
      </c>
      <c r="E99" s="1" t="s">
        <v>305</v>
      </c>
      <c r="F99" s="1">
        <v>266.39999999999998</v>
      </c>
      <c r="G99" s="1">
        <v>0</v>
      </c>
    </row>
    <row r="100" spans="1:7">
      <c r="A100" s="1">
        <v>1233</v>
      </c>
      <c r="B100" s="13">
        <v>40347</v>
      </c>
      <c r="C100" s="1">
        <v>62200039</v>
      </c>
      <c r="D100" s="1" t="s">
        <v>21</v>
      </c>
      <c r="E100" s="1" t="s">
        <v>387</v>
      </c>
      <c r="F100" s="1">
        <v>582.70000000000005</v>
      </c>
      <c r="G100" s="1">
        <v>0</v>
      </c>
    </row>
    <row r="101" spans="1:7">
      <c r="A101" s="1">
        <v>1234</v>
      </c>
      <c r="B101" s="13">
        <v>40348</v>
      </c>
      <c r="C101" s="1">
        <v>62200040</v>
      </c>
      <c r="D101" s="1" t="s">
        <v>21</v>
      </c>
      <c r="E101" s="1" t="s">
        <v>306</v>
      </c>
      <c r="F101" s="1">
        <v>322.75</v>
      </c>
      <c r="G101" s="1">
        <v>0</v>
      </c>
    </row>
    <row r="102" spans="1:7">
      <c r="A102" s="1">
        <v>1275</v>
      </c>
      <c r="B102" s="13">
        <v>40354</v>
      </c>
      <c r="C102" s="1">
        <v>62200041</v>
      </c>
      <c r="D102" s="1" t="s">
        <v>21</v>
      </c>
      <c r="E102" s="1" t="s">
        <v>388</v>
      </c>
      <c r="F102" s="1">
        <v>40.92</v>
      </c>
      <c r="G102" s="1">
        <v>0</v>
      </c>
    </row>
    <row r="103" spans="1:7">
      <c r="A103" s="1">
        <v>1299</v>
      </c>
      <c r="B103" s="13">
        <v>40355</v>
      </c>
      <c r="C103" s="1">
        <v>62200042</v>
      </c>
      <c r="D103" s="1" t="s">
        <v>21</v>
      </c>
      <c r="E103" s="1" t="s">
        <v>656</v>
      </c>
      <c r="F103" s="1">
        <v>36.54</v>
      </c>
      <c r="G103" s="1">
        <v>0</v>
      </c>
    </row>
    <row r="104" spans="1:7">
      <c r="A104" s="1">
        <v>1323</v>
      </c>
      <c r="B104" s="13">
        <v>40356</v>
      </c>
      <c r="C104" s="1">
        <v>62200043</v>
      </c>
      <c r="D104" s="1" t="s">
        <v>21</v>
      </c>
      <c r="E104" s="1" t="s">
        <v>657</v>
      </c>
      <c r="F104" s="1">
        <v>29.96</v>
      </c>
      <c r="G104" s="1">
        <v>0</v>
      </c>
    </row>
    <row r="105" spans="1:7">
      <c r="A105" s="1">
        <v>1371</v>
      </c>
      <c r="B105" s="13">
        <v>40359</v>
      </c>
      <c r="C105" s="1">
        <v>62200044</v>
      </c>
      <c r="D105" s="1" t="s">
        <v>21</v>
      </c>
      <c r="E105" s="1" t="s">
        <v>658</v>
      </c>
      <c r="F105" s="1">
        <v>3060</v>
      </c>
      <c r="G105" s="1">
        <v>0</v>
      </c>
    </row>
    <row r="106" spans="1:7">
      <c r="A106" s="1">
        <v>1469</v>
      </c>
      <c r="B106" s="13">
        <v>40367</v>
      </c>
      <c r="C106" s="1">
        <v>62200045</v>
      </c>
      <c r="D106" s="1" t="s">
        <v>21</v>
      </c>
      <c r="E106" s="1" t="s">
        <v>389</v>
      </c>
      <c r="F106" s="1">
        <v>476.36</v>
      </c>
      <c r="G106" s="1">
        <v>0</v>
      </c>
    </row>
    <row r="107" spans="1:7">
      <c r="A107" s="1">
        <v>1474</v>
      </c>
      <c r="B107" s="13">
        <v>40369</v>
      </c>
      <c r="C107" s="1">
        <v>62200046</v>
      </c>
      <c r="D107" s="1" t="s">
        <v>21</v>
      </c>
      <c r="E107" s="1" t="s">
        <v>659</v>
      </c>
      <c r="F107" s="1">
        <v>390</v>
      </c>
      <c r="G107" s="1">
        <v>0</v>
      </c>
    </row>
    <row r="108" spans="1:7">
      <c r="A108" s="1">
        <v>1494</v>
      </c>
      <c r="B108" s="13">
        <v>40371</v>
      </c>
      <c r="C108" s="1">
        <v>62200047</v>
      </c>
      <c r="D108" s="1" t="s">
        <v>21</v>
      </c>
      <c r="E108" s="1" t="s">
        <v>922</v>
      </c>
      <c r="F108" s="1">
        <v>588</v>
      </c>
      <c r="G108" s="1">
        <v>0</v>
      </c>
    </row>
    <row r="109" spans="1:7">
      <c r="A109" s="1">
        <v>1536</v>
      </c>
      <c r="B109" s="13">
        <v>40376</v>
      </c>
      <c r="C109" s="1">
        <v>62200048</v>
      </c>
      <c r="D109" s="1" t="s">
        <v>21</v>
      </c>
      <c r="E109" s="1" t="s">
        <v>390</v>
      </c>
      <c r="F109" s="1">
        <v>226.6</v>
      </c>
      <c r="G109" s="1">
        <v>0</v>
      </c>
    </row>
    <row r="110" spans="1:7">
      <c r="A110" s="1">
        <v>1541</v>
      </c>
      <c r="B110" s="13">
        <v>40377</v>
      </c>
      <c r="C110" s="1">
        <v>62200049</v>
      </c>
      <c r="D110" s="1" t="s">
        <v>21</v>
      </c>
      <c r="E110" s="1" t="s">
        <v>307</v>
      </c>
      <c r="F110" s="1">
        <v>55</v>
      </c>
      <c r="G110" s="1">
        <v>0</v>
      </c>
    </row>
    <row r="111" spans="1:7">
      <c r="A111" s="1">
        <v>1573</v>
      </c>
      <c r="B111" s="13">
        <v>40382</v>
      </c>
      <c r="C111" s="1">
        <v>62200050</v>
      </c>
      <c r="D111" s="1" t="s">
        <v>21</v>
      </c>
      <c r="E111" s="1" t="s">
        <v>693</v>
      </c>
      <c r="F111" s="1">
        <v>204.11</v>
      </c>
      <c r="G111" s="1">
        <v>0</v>
      </c>
    </row>
    <row r="112" spans="1:7">
      <c r="A112" s="1">
        <v>1704</v>
      </c>
      <c r="B112" s="13">
        <v>40390</v>
      </c>
      <c r="C112" s="1">
        <v>62200051</v>
      </c>
      <c r="D112" s="1" t="s">
        <v>21</v>
      </c>
      <c r="E112" s="1" t="s">
        <v>690</v>
      </c>
      <c r="F112" s="1">
        <v>57.62</v>
      </c>
      <c r="G112" s="1">
        <v>0</v>
      </c>
    </row>
    <row r="113" spans="1:7">
      <c r="A113" s="1">
        <v>1765</v>
      </c>
      <c r="B113" s="13">
        <v>40404</v>
      </c>
      <c r="C113" s="1">
        <v>62200052</v>
      </c>
      <c r="D113" s="1" t="s">
        <v>21</v>
      </c>
      <c r="E113" s="2" t="s">
        <v>711</v>
      </c>
      <c r="F113" s="1">
        <v>2240.71</v>
      </c>
      <c r="G113" s="1">
        <v>0</v>
      </c>
    </row>
    <row r="114" spans="1:7">
      <c r="A114" s="1">
        <v>1777</v>
      </c>
      <c r="B114" s="13">
        <v>40408</v>
      </c>
      <c r="C114" s="1">
        <v>62200053</v>
      </c>
      <c r="D114" s="1" t="s">
        <v>21</v>
      </c>
      <c r="E114" s="1" t="s">
        <v>923</v>
      </c>
      <c r="F114" s="1">
        <v>250.26</v>
      </c>
      <c r="G114" s="1">
        <v>0</v>
      </c>
    </row>
    <row r="115" spans="1:7">
      <c r="A115" s="1">
        <v>1895</v>
      </c>
      <c r="B115" s="13">
        <v>40419</v>
      </c>
      <c r="C115" s="1">
        <v>62200054</v>
      </c>
      <c r="D115" s="1" t="s">
        <v>21</v>
      </c>
      <c r="E115" s="1" t="s">
        <v>924</v>
      </c>
      <c r="F115" s="1">
        <v>425</v>
      </c>
      <c r="G115" s="1">
        <v>0</v>
      </c>
    </row>
    <row r="116" spans="1:7">
      <c r="A116" s="1">
        <v>1917</v>
      </c>
      <c r="B116" s="13">
        <v>40421</v>
      </c>
      <c r="C116" s="1">
        <v>62200055</v>
      </c>
      <c r="D116" s="1" t="s">
        <v>21</v>
      </c>
      <c r="E116" s="1" t="s">
        <v>694</v>
      </c>
      <c r="F116" s="1">
        <v>576.61</v>
      </c>
      <c r="G116" s="1">
        <v>0</v>
      </c>
    </row>
    <row r="117" spans="1:7">
      <c r="A117" s="1">
        <v>2034</v>
      </c>
      <c r="B117" s="13">
        <v>40433</v>
      </c>
      <c r="C117" s="1">
        <v>62200056</v>
      </c>
      <c r="D117" s="1" t="s">
        <v>21</v>
      </c>
      <c r="E117" s="1" t="s">
        <v>695</v>
      </c>
      <c r="F117" s="1">
        <v>7.96</v>
      </c>
      <c r="G117" s="1">
        <v>0</v>
      </c>
    </row>
    <row r="118" spans="1:7">
      <c r="A118" s="1">
        <v>2067</v>
      </c>
      <c r="B118" s="13">
        <v>40438</v>
      </c>
      <c r="C118" s="1">
        <v>62200057</v>
      </c>
      <c r="D118" s="1" t="s">
        <v>21</v>
      </c>
      <c r="E118" s="1" t="s">
        <v>660</v>
      </c>
      <c r="F118" s="1">
        <v>60</v>
      </c>
      <c r="G118" s="1">
        <v>0</v>
      </c>
    </row>
    <row r="119" spans="1:7">
      <c r="A119" s="1">
        <v>2100</v>
      </c>
      <c r="B119" s="13">
        <v>40440</v>
      </c>
      <c r="C119" s="1">
        <v>62200058</v>
      </c>
      <c r="D119" s="1" t="s">
        <v>21</v>
      </c>
      <c r="E119" s="1" t="s">
        <v>925</v>
      </c>
      <c r="F119" s="1">
        <v>1193.28</v>
      </c>
      <c r="G119" s="1">
        <v>0</v>
      </c>
    </row>
    <row r="120" spans="1:7">
      <c r="A120" s="1">
        <v>2202</v>
      </c>
      <c r="B120" s="13">
        <v>40451</v>
      </c>
      <c r="C120" s="1">
        <v>62200059</v>
      </c>
      <c r="D120" s="1" t="s">
        <v>21</v>
      </c>
      <c r="E120" s="1" t="s">
        <v>661</v>
      </c>
      <c r="F120" s="1">
        <v>30</v>
      </c>
      <c r="G120" s="1">
        <v>0</v>
      </c>
    </row>
    <row r="121" spans="1:7">
      <c r="A121" s="1">
        <v>2203</v>
      </c>
      <c r="B121" s="13">
        <v>40451</v>
      </c>
      <c r="C121" s="1">
        <v>62200060</v>
      </c>
      <c r="D121" s="1" t="s">
        <v>21</v>
      </c>
      <c r="E121" s="1" t="s">
        <v>662</v>
      </c>
      <c r="F121" s="1">
        <v>63</v>
      </c>
      <c r="G121" s="1">
        <v>0</v>
      </c>
    </row>
    <row r="122" spans="1:7">
      <c r="A122" s="1">
        <v>2204</v>
      </c>
      <c r="B122" s="13">
        <v>40451</v>
      </c>
      <c r="C122" s="1">
        <v>62200061</v>
      </c>
      <c r="D122" s="1" t="s">
        <v>21</v>
      </c>
      <c r="E122" s="1" t="s">
        <v>663</v>
      </c>
      <c r="F122" s="1">
        <v>250</v>
      </c>
      <c r="G122" s="1">
        <v>0</v>
      </c>
    </row>
    <row r="123" spans="1:7">
      <c r="A123" s="1">
        <v>2205</v>
      </c>
      <c r="B123" s="13">
        <v>40451</v>
      </c>
      <c r="C123" s="1">
        <v>62200062</v>
      </c>
      <c r="D123" s="1" t="s">
        <v>21</v>
      </c>
      <c r="E123" s="1" t="s">
        <v>926</v>
      </c>
      <c r="F123" s="1">
        <v>287.26</v>
      </c>
      <c r="G123" s="1">
        <v>0</v>
      </c>
    </row>
    <row r="124" spans="1:7">
      <c r="A124" s="1">
        <v>2238</v>
      </c>
      <c r="B124" s="13">
        <v>40453</v>
      </c>
      <c r="C124" s="1">
        <v>62200063</v>
      </c>
      <c r="D124" s="1" t="s">
        <v>21</v>
      </c>
      <c r="E124" s="1" t="s">
        <v>927</v>
      </c>
      <c r="F124" s="1">
        <v>516.61</v>
      </c>
      <c r="G124" s="1">
        <v>0</v>
      </c>
    </row>
    <row r="125" spans="1:7">
      <c r="A125" s="1">
        <v>2321</v>
      </c>
      <c r="B125" s="13">
        <v>40464</v>
      </c>
      <c r="C125" s="1">
        <v>62200064</v>
      </c>
      <c r="D125" s="1" t="s">
        <v>21</v>
      </c>
      <c r="E125" s="1" t="s">
        <v>928</v>
      </c>
      <c r="F125" s="1">
        <v>72.58</v>
      </c>
      <c r="G125" s="1">
        <v>0</v>
      </c>
    </row>
    <row r="126" spans="1:7">
      <c r="A126" s="1">
        <v>2373</v>
      </c>
      <c r="B126" s="13">
        <v>40471</v>
      </c>
      <c r="C126" s="1">
        <v>62200065</v>
      </c>
      <c r="D126" s="1" t="s">
        <v>21</v>
      </c>
      <c r="E126" s="1" t="s">
        <v>929</v>
      </c>
      <c r="F126" s="1">
        <v>1802.05</v>
      </c>
      <c r="G126" s="1">
        <v>0</v>
      </c>
    </row>
    <row r="127" spans="1:7">
      <c r="A127" s="1">
        <v>2404</v>
      </c>
      <c r="B127" s="13">
        <v>40474</v>
      </c>
      <c r="C127" s="1">
        <v>62200066</v>
      </c>
      <c r="D127" s="1" t="s">
        <v>21</v>
      </c>
      <c r="E127" s="1" t="s">
        <v>664</v>
      </c>
      <c r="F127" s="1">
        <v>60</v>
      </c>
      <c r="G127" s="1">
        <v>0</v>
      </c>
    </row>
    <row r="128" spans="1:7">
      <c r="A128" s="1">
        <v>2474</v>
      </c>
      <c r="B128" s="13">
        <v>40479</v>
      </c>
      <c r="C128" s="1">
        <v>62200067</v>
      </c>
      <c r="D128" s="1" t="s">
        <v>21</v>
      </c>
      <c r="E128" s="1" t="s">
        <v>665</v>
      </c>
      <c r="F128" s="1">
        <v>656.81</v>
      </c>
      <c r="G128" s="1">
        <v>0</v>
      </c>
    </row>
    <row r="129" spans="1:7">
      <c r="A129" s="1">
        <v>2479</v>
      </c>
      <c r="B129" s="13">
        <v>40480</v>
      </c>
      <c r="C129" s="1">
        <v>62200068</v>
      </c>
      <c r="D129" s="1" t="s">
        <v>21</v>
      </c>
      <c r="E129" s="1" t="s">
        <v>930</v>
      </c>
      <c r="F129" s="1">
        <v>1323.22</v>
      </c>
      <c r="G129" s="1">
        <v>0</v>
      </c>
    </row>
    <row r="130" spans="1:7">
      <c r="A130" s="1">
        <v>2517</v>
      </c>
      <c r="B130" s="13">
        <v>40482</v>
      </c>
      <c r="C130" s="1">
        <v>62200069</v>
      </c>
      <c r="D130" s="1" t="s">
        <v>21</v>
      </c>
      <c r="E130" s="1" t="s">
        <v>691</v>
      </c>
      <c r="F130" s="1">
        <v>125.51</v>
      </c>
      <c r="G130" s="1">
        <v>0</v>
      </c>
    </row>
    <row r="131" spans="1:7">
      <c r="A131" s="1">
        <v>2698</v>
      </c>
      <c r="B131" s="13">
        <v>40504</v>
      </c>
      <c r="C131" s="1">
        <v>62200070</v>
      </c>
      <c r="D131" s="1" t="s">
        <v>21</v>
      </c>
      <c r="E131" s="1" t="s">
        <v>666</v>
      </c>
      <c r="F131" s="1">
        <v>120</v>
      </c>
      <c r="G131" s="1">
        <v>0</v>
      </c>
    </row>
    <row r="132" spans="1:7">
      <c r="A132" s="1">
        <v>2773</v>
      </c>
      <c r="B132" s="13">
        <v>40512</v>
      </c>
      <c r="C132" s="1">
        <v>62200071</v>
      </c>
      <c r="D132" s="1" t="s">
        <v>21</v>
      </c>
      <c r="E132" s="2" t="s">
        <v>397</v>
      </c>
      <c r="F132" s="1">
        <v>2764.17</v>
      </c>
      <c r="G132" s="1">
        <v>0</v>
      </c>
    </row>
    <row r="133" spans="1:7">
      <c r="A133" s="1">
        <v>2904</v>
      </c>
      <c r="B133" s="13">
        <v>40527</v>
      </c>
      <c r="C133" s="1">
        <v>62200072</v>
      </c>
      <c r="D133" s="1" t="s">
        <v>21</v>
      </c>
      <c r="E133" s="1" t="s">
        <v>931</v>
      </c>
      <c r="F133" s="1">
        <v>6565.28</v>
      </c>
      <c r="G133" s="1">
        <v>0</v>
      </c>
    </row>
    <row r="134" spans="1:7">
      <c r="A134" s="1">
        <v>2905</v>
      </c>
      <c r="B134" s="13">
        <v>40527</v>
      </c>
      <c r="C134" s="1">
        <v>62200073</v>
      </c>
      <c r="D134" s="1" t="s">
        <v>21</v>
      </c>
      <c r="E134" s="1" t="s">
        <v>932</v>
      </c>
      <c r="F134" s="1">
        <v>1303.8</v>
      </c>
      <c r="G134" s="1">
        <v>0</v>
      </c>
    </row>
    <row r="135" spans="1:7">
      <c r="A135" s="1">
        <v>2963</v>
      </c>
      <c r="B135" s="13">
        <v>40531</v>
      </c>
      <c r="C135" s="1">
        <v>62200074</v>
      </c>
      <c r="D135" s="1" t="s">
        <v>21</v>
      </c>
      <c r="E135" s="1" t="s">
        <v>667</v>
      </c>
      <c r="F135" s="1">
        <v>100</v>
      </c>
      <c r="G135" s="1">
        <v>0</v>
      </c>
    </row>
    <row r="136" spans="1:7">
      <c r="A136" s="1">
        <v>2991</v>
      </c>
      <c r="B136" s="13">
        <v>40538</v>
      </c>
      <c r="C136" s="1">
        <v>62200075</v>
      </c>
      <c r="D136" s="1" t="s">
        <v>21</v>
      </c>
      <c r="E136" s="1" t="s">
        <v>933</v>
      </c>
      <c r="F136" s="1">
        <v>397.98</v>
      </c>
      <c r="G136" s="1">
        <v>0</v>
      </c>
    </row>
    <row r="137" spans="1:7">
      <c r="A137" s="1">
        <v>20</v>
      </c>
      <c r="B137" s="13">
        <v>40180</v>
      </c>
      <c r="C137" s="1">
        <v>62300011</v>
      </c>
      <c r="D137" s="2" t="s">
        <v>398</v>
      </c>
      <c r="E137" s="1" t="s">
        <v>934</v>
      </c>
      <c r="F137" s="1">
        <v>180</v>
      </c>
      <c r="G137" s="1">
        <v>0</v>
      </c>
    </row>
    <row r="138" spans="1:7">
      <c r="A138" s="1">
        <v>1177</v>
      </c>
      <c r="B138" s="13">
        <v>40341</v>
      </c>
      <c r="C138" s="1">
        <v>62400000</v>
      </c>
      <c r="D138" s="1" t="s">
        <v>23</v>
      </c>
      <c r="E138" s="2" t="s">
        <v>399</v>
      </c>
      <c r="F138" s="1">
        <v>3033</v>
      </c>
      <c r="G138" s="1">
        <v>0</v>
      </c>
    </row>
    <row r="139" spans="1:7">
      <c r="A139" s="1">
        <v>1749</v>
      </c>
      <c r="B139" s="13">
        <v>40399</v>
      </c>
      <c r="C139" s="1">
        <v>62400001</v>
      </c>
      <c r="D139" s="1" t="s">
        <v>23</v>
      </c>
      <c r="E139" s="2" t="s">
        <v>428</v>
      </c>
      <c r="F139" s="1">
        <v>160</v>
      </c>
      <c r="G139" s="1">
        <v>0</v>
      </c>
    </row>
    <row r="140" spans="1:7">
      <c r="A140" s="1">
        <v>1946</v>
      </c>
      <c r="B140" s="13">
        <v>40422</v>
      </c>
      <c r="C140" s="1">
        <v>62400002</v>
      </c>
      <c r="D140" s="1" t="s">
        <v>23</v>
      </c>
      <c r="E140" s="2" t="s">
        <v>430</v>
      </c>
      <c r="F140" s="1">
        <v>44</v>
      </c>
      <c r="G140" s="1">
        <v>0</v>
      </c>
    </row>
    <row r="141" spans="1:7">
      <c r="A141" s="1">
        <v>1947</v>
      </c>
      <c r="B141" s="13">
        <v>40422</v>
      </c>
      <c r="C141" s="1">
        <v>62400003</v>
      </c>
      <c r="D141" s="1" t="s">
        <v>23</v>
      </c>
      <c r="E141" s="1" t="s">
        <v>431</v>
      </c>
      <c r="F141" s="1">
        <v>174.27</v>
      </c>
      <c r="G141" s="1">
        <v>0</v>
      </c>
    </row>
    <row r="142" spans="1:7">
      <c r="A142" s="1">
        <v>1967</v>
      </c>
      <c r="B142" s="13">
        <v>40423</v>
      </c>
      <c r="C142" s="1">
        <v>62400004</v>
      </c>
      <c r="D142" s="1" t="s">
        <v>23</v>
      </c>
      <c r="E142" s="1" t="s">
        <v>432</v>
      </c>
      <c r="F142" s="1">
        <v>86</v>
      </c>
      <c r="G142" s="1">
        <v>0</v>
      </c>
    </row>
    <row r="143" spans="1:7">
      <c r="A143" s="1">
        <v>1975</v>
      </c>
      <c r="B143" s="13">
        <v>40425</v>
      </c>
      <c r="C143" s="1">
        <v>62400005</v>
      </c>
      <c r="D143" s="1" t="s">
        <v>23</v>
      </c>
      <c r="E143" s="1" t="s">
        <v>433</v>
      </c>
      <c r="F143" s="1">
        <v>796.5</v>
      </c>
      <c r="G143" s="1">
        <v>0</v>
      </c>
    </row>
    <row r="144" spans="1:7">
      <c r="A144" s="1">
        <v>1976</v>
      </c>
      <c r="B144" s="13">
        <v>40425</v>
      </c>
      <c r="C144" s="1">
        <v>62400006</v>
      </c>
      <c r="D144" s="1" t="s">
        <v>23</v>
      </c>
      <c r="E144" s="1" t="s">
        <v>434</v>
      </c>
      <c r="F144" s="1">
        <v>826.9</v>
      </c>
      <c r="G144" s="1">
        <v>0</v>
      </c>
    </row>
    <row r="145" spans="1:7">
      <c r="A145" s="1">
        <v>1977</v>
      </c>
      <c r="B145" s="13">
        <v>40425</v>
      </c>
      <c r="C145" s="1">
        <v>62400007</v>
      </c>
      <c r="D145" s="1" t="s">
        <v>23</v>
      </c>
      <c r="E145" s="1" t="s">
        <v>435</v>
      </c>
      <c r="F145" s="1">
        <v>189.76</v>
      </c>
      <c r="G145" s="1">
        <v>0</v>
      </c>
    </row>
    <row r="146" spans="1:7">
      <c r="A146" s="1">
        <v>1978</v>
      </c>
      <c r="B146" s="13">
        <v>40425</v>
      </c>
      <c r="C146" s="1">
        <v>62400008</v>
      </c>
      <c r="D146" s="1" t="s">
        <v>23</v>
      </c>
      <c r="E146" s="1" t="s">
        <v>436</v>
      </c>
      <c r="F146" s="1">
        <v>870.19</v>
      </c>
      <c r="G146" s="1">
        <v>0</v>
      </c>
    </row>
    <row r="147" spans="1:7">
      <c r="A147" s="1">
        <v>1979</v>
      </c>
      <c r="B147" s="13">
        <v>40425</v>
      </c>
      <c r="C147" s="1">
        <v>62400009</v>
      </c>
      <c r="D147" s="1" t="s">
        <v>23</v>
      </c>
      <c r="E147" s="1" t="s">
        <v>437</v>
      </c>
      <c r="F147" s="1">
        <v>796.5</v>
      </c>
      <c r="G147" s="1">
        <v>0</v>
      </c>
    </row>
    <row r="148" spans="1:7">
      <c r="A148" s="1">
        <v>1992</v>
      </c>
      <c r="B148" s="13">
        <v>40427</v>
      </c>
      <c r="C148" s="1">
        <v>62400010</v>
      </c>
      <c r="D148" s="1" t="s">
        <v>23</v>
      </c>
      <c r="E148" s="1" t="s">
        <v>438</v>
      </c>
      <c r="F148" s="1">
        <v>173</v>
      </c>
      <c r="G148" s="1">
        <v>0</v>
      </c>
    </row>
    <row r="149" spans="1:7">
      <c r="A149" s="1">
        <v>2001</v>
      </c>
      <c r="B149" s="13">
        <v>40430</v>
      </c>
      <c r="C149" s="1">
        <v>62400011</v>
      </c>
      <c r="D149" s="1" t="s">
        <v>23</v>
      </c>
      <c r="E149" s="1" t="s">
        <v>439</v>
      </c>
      <c r="F149" s="1">
        <v>45</v>
      </c>
      <c r="G149" s="1">
        <v>0</v>
      </c>
    </row>
    <row r="150" spans="1:7">
      <c r="A150" s="1">
        <v>2007</v>
      </c>
      <c r="B150" s="13">
        <v>40431</v>
      </c>
      <c r="C150" s="1">
        <v>62400012</v>
      </c>
      <c r="D150" s="1" t="s">
        <v>23</v>
      </c>
      <c r="E150" s="1" t="s">
        <v>440</v>
      </c>
      <c r="F150" s="1">
        <v>201.86</v>
      </c>
      <c r="G150" s="1">
        <v>0</v>
      </c>
    </row>
    <row r="151" spans="1:7">
      <c r="A151" s="1">
        <v>2020</v>
      </c>
      <c r="B151" s="13">
        <v>40432</v>
      </c>
      <c r="C151" s="1">
        <v>62400013</v>
      </c>
      <c r="D151" s="1" t="s">
        <v>23</v>
      </c>
      <c r="E151" s="1" t="s">
        <v>441</v>
      </c>
      <c r="F151" s="1">
        <v>187</v>
      </c>
      <c r="G151" s="1">
        <v>0</v>
      </c>
    </row>
    <row r="152" spans="1:7">
      <c r="A152" s="1">
        <v>2035</v>
      </c>
      <c r="B152" s="13">
        <v>40433</v>
      </c>
      <c r="C152" s="1">
        <v>62400014</v>
      </c>
      <c r="D152" s="1" t="s">
        <v>23</v>
      </c>
      <c r="E152" s="1" t="s">
        <v>442</v>
      </c>
      <c r="F152" s="1">
        <v>794.7</v>
      </c>
      <c r="G152" s="1">
        <v>0</v>
      </c>
    </row>
    <row r="153" spans="1:7">
      <c r="A153" s="1">
        <v>2036</v>
      </c>
      <c r="B153" s="13">
        <v>40433</v>
      </c>
      <c r="C153" s="1">
        <v>62400015</v>
      </c>
      <c r="D153" s="1" t="s">
        <v>23</v>
      </c>
      <c r="E153" s="1" t="s">
        <v>443</v>
      </c>
      <c r="F153" s="1">
        <v>794.7</v>
      </c>
      <c r="G153" s="1">
        <v>0</v>
      </c>
    </row>
    <row r="154" spans="1:7">
      <c r="A154" s="1">
        <v>2037</v>
      </c>
      <c r="B154" s="13">
        <v>40433</v>
      </c>
      <c r="C154" s="1">
        <v>62400016</v>
      </c>
      <c r="D154" s="1" t="s">
        <v>23</v>
      </c>
      <c r="E154" s="1" t="s">
        <v>444</v>
      </c>
      <c r="F154" s="1">
        <v>794.7</v>
      </c>
      <c r="G154" s="1">
        <v>0</v>
      </c>
    </row>
    <row r="155" spans="1:7">
      <c r="A155" s="1">
        <v>2038</v>
      </c>
      <c r="B155" s="13">
        <v>40433</v>
      </c>
      <c r="C155" s="1">
        <v>62400017</v>
      </c>
      <c r="D155" s="1" t="s">
        <v>23</v>
      </c>
      <c r="E155" s="1" t="s">
        <v>445</v>
      </c>
      <c r="F155" s="1">
        <v>794.7</v>
      </c>
      <c r="G155" s="1">
        <v>0</v>
      </c>
    </row>
    <row r="156" spans="1:7">
      <c r="A156" s="1">
        <v>2039</v>
      </c>
      <c r="B156" s="13">
        <v>40433</v>
      </c>
      <c r="C156" s="1">
        <v>62400018</v>
      </c>
      <c r="D156" s="1" t="s">
        <v>23</v>
      </c>
      <c r="E156" s="1" t="s">
        <v>446</v>
      </c>
      <c r="F156" s="1">
        <v>128.52000000000001</v>
      </c>
      <c r="G156" s="1">
        <v>0</v>
      </c>
    </row>
    <row r="157" spans="1:7">
      <c r="A157" s="1">
        <v>2049</v>
      </c>
      <c r="B157" s="13">
        <v>40436</v>
      </c>
      <c r="C157" s="1">
        <v>62400019</v>
      </c>
      <c r="D157" s="1" t="s">
        <v>23</v>
      </c>
      <c r="E157" s="1" t="s">
        <v>447</v>
      </c>
      <c r="F157" s="1">
        <v>119.57</v>
      </c>
      <c r="G157" s="1">
        <v>0</v>
      </c>
    </row>
    <row r="158" spans="1:7">
      <c r="A158" s="1">
        <v>2058</v>
      </c>
      <c r="B158" s="13">
        <v>40437</v>
      </c>
      <c r="C158" s="1">
        <v>62400020</v>
      </c>
      <c r="D158" s="1" t="s">
        <v>23</v>
      </c>
      <c r="E158" s="1" t="s">
        <v>448</v>
      </c>
      <c r="F158" s="1">
        <v>80.23</v>
      </c>
      <c r="G158" s="1">
        <v>0</v>
      </c>
    </row>
    <row r="159" spans="1:7">
      <c r="A159" s="1">
        <v>2064</v>
      </c>
      <c r="B159" s="13">
        <v>40438</v>
      </c>
      <c r="C159" s="1">
        <v>62400021</v>
      </c>
      <c r="D159" s="1" t="s">
        <v>23</v>
      </c>
      <c r="E159" s="1" t="s">
        <v>449</v>
      </c>
      <c r="F159" s="1">
        <v>104</v>
      </c>
      <c r="G159" s="1">
        <v>0</v>
      </c>
    </row>
    <row r="160" spans="1:7">
      <c r="A160" s="1">
        <v>2065</v>
      </c>
      <c r="B160" s="13">
        <v>40438</v>
      </c>
      <c r="C160" s="1">
        <v>62400022</v>
      </c>
      <c r="D160" s="1" t="s">
        <v>23</v>
      </c>
      <c r="E160" s="1" t="s">
        <v>450</v>
      </c>
      <c r="F160" s="1">
        <v>140.44</v>
      </c>
      <c r="G160" s="1">
        <v>0</v>
      </c>
    </row>
    <row r="161" spans="1:7">
      <c r="A161" s="1">
        <v>2074</v>
      </c>
      <c r="B161" s="13">
        <v>40439</v>
      </c>
      <c r="C161" s="1">
        <v>62400023</v>
      </c>
      <c r="D161" s="1" t="s">
        <v>23</v>
      </c>
      <c r="E161" s="1" t="s">
        <v>451</v>
      </c>
      <c r="F161" s="1">
        <v>73.61</v>
      </c>
      <c r="G161" s="1">
        <v>0</v>
      </c>
    </row>
    <row r="162" spans="1:7">
      <c r="A162" s="1">
        <v>2075</v>
      </c>
      <c r="B162" s="13">
        <v>40439</v>
      </c>
      <c r="C162" s="1">
        <v>62400024</v>
      </c>
      <c r="D162" s="1" t="s">
        <v>23</v>
      </c>
      <c r="E162" s="1" t="s">
        <v>452</v>
      </c>
      <c r="F162" s="1">
        <v>45</v>
      </c>
      <c r="G162" s="1">
        <v>0</v>
      </c>
    </row>
    <row r="163" spans="1:7">
      <c r="A163" s="1">
        <v>2096</v>
      </c>
      <c r="B163" s="13">
        <v>40440</v>
      </c>
      <c r="C163" s="1">
        <v>62400025</v>
      </c>
      <c r="D163" s="1" t="s">
        <v>23</v>
      </c>
      <c r="E163" s="1" t="s">
        <v>453</v>
      </c>
      <c r="F163" s="1">
        <v>103</v>
      </c>
      <c r="G163" s="1">
        <v>0</v>
      </c>
    </row>
    <row r="164" spans="1:7">
      <c r="A164" s="1">
        <v>2097</v>
      </c>
      <c r="B164" s="13">
        <v>40440</v>
      </c>
      <c r="C164" s="1">
        <v>62400026</v>
      </c>
      <c r="D164" s="1" t="s">
        <v>23</v>
      </c>
      <c r="E164" s="1" t="s">
        <v>454</v>
      </c>
      <c r="F164" s="1">
        <v>772.2</v>
      </c>
      <c r="G164" s="1">
        <v>0</v>
      </c>
    </row>
    <row r="165" spans="1:7">
      <c r="A165" s="1">
        <v>2098</v>
      </c>
      <c r="B165" s="13">
        <v>40440</v>
      </c>
      <c r="C165" s="1">
        <v>62400027</v>
      </c>
      <c r="D165" s="1" t="s">
        <v>23</v>
      </c>
      <c r="E165" s="1" t="s">
        <v>455</v>
      </c>
      <c r="F165" s="1">
        <v>772.2</v>
      </c>
      <c r="G165" s="1">
        <v>0</v>
      </c>
    </row>
    <row r="166" spans="1:7">
      <c r="A166" s="1">
        <v>2101</v>
      </c>
      <c r="B166" s="13">
        <v>40441</v>
      </c>
      <c r="C166" s="1">
        <v>62400028</v>
      </c>
      <c r="D166" s="1" t="s">
        <v>23</v>
      </c>
      <c r="E166" s="1" t="s">
        <v>456</v>
      </c>
      <c r="F166" s="1">
        <v>183.24</v>
      </c>
      <c r="G166" s="1">
        <v>0</v>
      </c>
    </row>
    <row r="167" spans="1:7">
      <c r="A167" s="1">
        <v>2103</v>
      </c>
      <c r="B167" s="13">
        <v>40443</v>
      </c>
      <c r="C167" s="1">
        <v>62400029</v>
      </c>
      <c r="D167" s="1" t="s">
        <v>23</v>
      </c>
      <c r="E167" s="1" t="s">
        <v>457</v>
      </c>
      <c r="F167" s="1">
        <v>128.49</v>
      </c>
      <c r="G167" s="1">
        <v>0</v>
      </c>
    </row>
    <row r="168" spans="1:7">
      <c r="A168" s="1">
        <v>2104</v>
      </c>
      <c r="B168" s="13">
        <v>40443</v>
      </c>
      <c r="C168" s="1">
        <v>62400030</v>
      </c>
      <c r="D168" s="1" t="s">
        <v>23</v>
      </c>
      <c r="E168" s="1" t="s">
        <v>935</v>
      </c>
      <c r="F168" s="1">
        <v>1793.6</v>
      </c>
      <c r="G168" s="1">
        <v>0</v>
      </c>
    </row>
    <row r="169" spans="1:7">
      <c r="A169" s="1">
        <v>2108</v>
      </c>
      <c r="B169" s="13">
        <v>40444</v>
      </c>
      <c r="C169" s="1">
        <v>62400031</v>
      </c>
      <c r="D169" s="1" t="s">
        <v>23</v>
      </c>
      <c r="E169" s="1" t="s">
        <v>458</v>
      </c>
      <c r="F169" s="1">
        <v>151.22999999999999</v>
      </c>
      <c r="G169" s="1">
        <v>0</v>
      </c>
    </row>
    <row r="170" spans="1:7">
      <c r="A170" s="1">
        <v>2111</v>
      </c>
      <c r="B170" s="13">
        <v>40445</v>
      </c>
      <c r="C170" s="1">
        <v>62400032</v>
      </c>
      <c r="D170" s="1" t="s">
        <v>23</v>
      </c>
      <c r="E170" s="1" t="s">
        <v>459</v>
      </c>
      <c r="F170" s="1">
        <v>126</v>
      </c>
      <c r="G170" s="1">
        <v>0</v>
      </c>
    </row>
    <row r="171" spans="1:7">
      <c r="A171" s="1">
        <v>2116</v>
      </c>
      <c r="B171" s="13">
        <v>40446</v>
      </c>
      <c r="C171" s="1">
        <v>62400033</v>
      </c>
      <c r="D171" s="1" t="s">
        <v>23</v>
      </c>
      <c r="E171" s="1" t="s">
        <v>460</v>
      </c>
      <c r="F171" s="1">
        <v>44</v>
      </c>
      <c r="G171" s="1">
        <v>0</v>
      </c>
    </row>
    <row r="172" spans="1:7">
      <c r="A172" s="1">
        <v>2117</v>
      </c>
      <c r="B172" s="13">
        <v>40446</v>
      </c>
      <c r="C172" s="1">
        <v>62400034</v>
      </c>
      <c r="D172" s="1" t="s">
        <v>23</v>
      </c>
      <c r="E172" s="1" t="s">
        <v>461</v>
      </c>
      <c r="F172" s="1">
        <v>157.76</v>
      </c>
      <c r="G172" s="1">
        <v>0</v>
      </c>
    </row>
    <row r="173" spans="1:7">
      <c r="A173" s="1">
        <v>2138</v>
      </c>
      <c r="B173" s="13">
        <v>40447</v>
      </c>
      <c r="C173" s="1">
        <v>62400035</v>
      </c>
      <c r="D173" s="1" t="s">
        <v>23</v>
      </c>
      <c r="E173" s="1" t="s">
        <v>462</v>
      </c>
      <c r="F173" s="1">
        <v>71.89</v>
      </c>
      <c r="G173" s="1">
        <v>0</v>
      </c>
    </row>
    <row r="174" spans="1:7">
      <c r="A174" s="1">
        <v>2193</v>
      </c>
      <c r="B174" s="13">
        <v>40451</v>
      </c>
      <c r="C174" s="1">
        <v>62400036</v>
      </c>
      <c r="D174" s="1" t="s">
        <v>23</v>
      </c>
      <c r="E174" s="1" t="s">
        <v>463</v>
      </c>
      <c r="F174" s="1">
        <v>760.5</v>
      </c>
      <c r="G174" s="1">
        <v>0</v>
      </c>
    </row>
    <row r="175" spans="1:7">
      <c r="A175" s="1">
        <v>2194</v>
      </c>
      <c r="B175" s="13">
        <v>40451</v>
      </c>
      <c r="C175" s="1">
        <v>62400037</v>
      </c>
      <c r="D175" s="1" t="s">
        <v>23</v>
      </c>
      <c r="E175" s="1" t="s">
        <v>464</v>
      </c>
      <c r="F175" s="1">
        <v>760.5</v>
      </c>
      <c r="G175" s="1">
        <v>0</v>
      </c>
    </row>
    <row r="176" spans="1:7">
      <c r="A176" s="1">
        <v>2195</v>
      </c>
      <c r="B176" s="13">
        <v>40451</v>
      </c>
      <c r="C176" s="1">
        <v>62400038</v>
      </c>
      <c r="D176" s="1" t="s">
        <v>23</v>
      </c>
      <c r="E176" s="1" t="s">
        <v>429</v>
      </c>
      <c r="F176" s="1">
        <v>193</v>
      </c>
      <c r="G176" s="1">
        <v>0</v>
      </c>
    </row>
    <row r="177" spans="1:7">
      <c r="A177" s="1">
        <v>2320</v>
      </c>
      <c r="B177" s="13">
        <v>40464</v>
      </c>
      <c r="C177" s="1">
        <v>62400039</v>
      </c>
      <c r="D177" s="1" t="s">
        <v>23</v>
      </c>
      <c r="E177" s="2" t="s">
        <v>465</v>
      </c>
      <c r="F177" s="1">
        <v>25924.639999999999</v>
      </c>
      <c r="G177" s="1">
        <v>0</v>
      </c>
    </row>
    <row r="178" spans="1:7">
      <c r="A178" s="1">
        <v>2430</v>
      </c>
      <c r="B178" s="13">
        <v>40479</v>
      </c>
      <c r="C178" s="1">
        <v>62400040</v>
      </c>
      <c r="D178" s="1" t="s">
        <v>23</v>
      </c>
      <c r="E178" s="1" t="s">
        <v>400</v>
      </c>
      <c r="F178" s="1">
        <v>280</v>
      </c>
      <c r="G178" s="1">
        <v>0</v>
      </c>
    </row>
    <row r="179" spans="1:7">
      <c r="A179" s="1">
        <v>2477</v>
      </c>
      <c r="B179" s="13">
        <v>40480</v>
      </c>
      <c r="C179" s="1">
        <v>62400041</v>
      </c>
      <c r="D179" s="1" t="s">
        <v>23</v>
      </c>
      <c r="E179" s="1" t="s">
        <v>466</v>
      </c>
      <c r="F179" s="1">
        <v>1716</v>
      </c>
      <c r="G179" s="1">
        <v>0</v>
      </c>
    </row>
    <row r="180" spans="1:7">
      <c r="A180" s="1">
        <v>2770</v>
      </c>
      <c r="B180" s="13">
        <v>40512</v>
      </c>
      <c r="C180" s="1">
        <v>62400042</v>
      </c>
      <c r="D180" s="1" t="s">
        <v>23</v>
      </c>
      <c r="E180" s="1" t="s">
        <v>345</v>
      </c>
      <c r="F180" s="1">
        <v>15198</v>
      </c>
      <c r="G180" s="1">
        <v>0</v>
      </c>
    </row>
    <row r="181" spans="1:7">
      <c r="A181" s="1">
        <v>2935</v>
      </c>
      <c r="B181" s="13">
        <v>40530</v>
      </c>
      <c r="C181" s="1">
        <v>62400043</v>
      </c>
      <c r="D181" s="1" t="s">
        <v>23</v>
      </c>
      <c r="E181" s="1" t="s">
        <v>467</v>
      </c>
      <c r="F181" s="1">
        <v>3486</v>
      </c>
      <c r="G181" s="1">
        <v>0</v>
      </c>
    </row>
    <row r="182" spans="1:7">
      <c r="A182" s="1">
        <v>3082</v>
      </c>
      <c r="B182" s="13">
        <v>40543</v>
      </c>
      <c r="C182" s="1">
        <v>62400044</v>
      </c>
      <c r="D182" s="1" t="s">
        <v>23</v>
      </c>
      <c r="E182" s="1" t="s">
        <v>346</v>
      </c>
      <c r="F182" s="1">
        <v>9282</v>
      </c>
      <c r="G182" s="1">
        <v>0</v>
      </c>
    </row>
    <row r="183" spans="1:7">
      <c r="A183" s="1">
        <v>167</v>
      </c>
      <c r="B183" s="13">
        <v>40209</v>
      </c>
      <c r="C183" s="1">
        <v>62600000</v>
      </c>
      <c r="D183" s="1" t="s">
        <v>24</v>
      </c>
      <c r="E183" s="1" t="s">
        <v>391</v>
      </c>
      <c r="F183" s="1">
        <v>0.31</v>
      </c>
      <c r="G183" s="1">
        <v>0</v>
      </c>
    </row>
    <row r="184" spans="1:7">
      <c r="A184" s="1">
        <v>1890</v>
      </c>
      <c r="B184" s="13">
        <v>40418</v>
      </c>
      <c r="C184" s="1">
        <v>62600000</v>
      </c>
      <c r="D184" s="1" t="s">
        <v>24</v>
      </c>
      <c r="E184" s="1" t="s">
        <v>354</v>
      </c>
      <c r="F184" s="1">
        <v>152.80000000000001</v>
      </c>
      <c r="G184" s="1">
        <v>0</v>
      </c>
    </row>
    <row r="185" spans="1:7">
      <c r="A185" s="1">
        <v>2009</v>
      </c>
      <c r="B185" s="13">
        <v>40431</v>
      </c>
      <c r="C185" s="1">
        <v>62600000</v>
      </c>
      <c r="D185" s="1" t="s">
        <v>24</v>
      </c>
      <c r="E185" s="1" t="s">
        <v>355</v>
      </c>
      <c r="F185" s="1">
        <v>649.84</v>
      </c>
      <c r="G185" s="1">
        <v>0</v>
      </c>
    </row>
    <row r="186" spans="1:7">
      <c r="A186" s="1">
        <v>2061</v>
      </c>
      <c r="B186" s="13">
        <v>40438</v>
      </c>
      <c r="C186" s="1">
        <v>62600000</v>
      </c>
      <c r="D186" s="1" t="s">
        <v>24</v>
      </c>
      <c r="E186" s="2" t="s">
        <v>712</v>
      </c>
      <c r="F186" s="1">
        <v>0.3</v>
      </c>
      <c r="G186" s="1">
        <v>0</v>
      </c>
    </row>
    <row r="187" spans="1:7">
      <c r="A187" s="1">
        <v>2091</v>
      </c>
      <c r="B187" s="13">
        <v>40439</v>
      </c>
      <c r="C187" s="1">
        <v>62600000</v>
      </c>
      <c r="D187" s="1" t="s">
        <v>24</v>
      </c>
      <c r="E187" s="1" t="s">
        <v>356</v>
      </c>
      <c r="F187" s="1">
        <v>246.14</v>
      </c>
      <c r="G187" s="1">
        <v>0</v>
      </c>
    </row>
    <row r="188" spans="1:7">
      <c r="A188" s="1">
        <v>2290</v>
      </c>
      <c r="B188" s="13">
        <v>40459</v>
      </c>
      <c r="C188" s="1">
        <v>62600000</v>
      </c>
      <c r="D188" s="1" t="s">
        <v>24</v>
      </c>
      <c r="E188" s="1" t="s">
        <v>357</v>
      </c>
      <c r="F188" s="1">
        <v>278.75</v>
      </c>
      <c r="G188" s="1">
        <v>0</v>
      </c>
    </row>
    <row r="189" spans="1:7">
      <c r="A189" s="1">
        <v>2409</v>
      </c>
      <c r="B189" s="13">
        <v>40475</v>
      </c>
      <c r="C189" s="1">
        <v>62600000</v>
      </c>
      <c r="D189" s="1" t="s">
        <v>24</v>
      </c>
      <c r="E189" s="1" t="s">
        <v>472</v>
      </c>
      <c r="F189" s="1">
        <v>1.31</v>
      </c>
      <c r="G189" s="1">
        <v>0</v>
      </c>
    </row>
    <row r="190" spans="1:7">
      <c r="A190" s="1">
        <v>2410</v>
      </c>
      <c r="B190" s="13">
        <v>40475</v>
      </c>
      <c r="C190" s="1">
        <v>62600000</v>
      </c>
      <c r="D190" s="1" t="s">
        <v>24</v>
      </c>
      <c r="E190" s="2" t="s">
        <v>936</v>
      </c>
      <c r="F190" s="1">
        <v>1.31</v>
      </c>
      <c r="G190" s="1">
        <v>0</v>
      </c>
    </row>
    <row r="191" spans="1:7">
      <c r="A191" s="1">
        <v>2557</v>
      </c>
      <c r="B191" s="13">
        <v>40488</v>
      </c>
      <c r="C191" s="1">
        <v>62600000</v>
      </c>
      <c r="D191" s="1" t="s">
        <v>24</v>
      </c>
      <c r="E191" s="1" t="s">
        <v>358</v>
      </c>
      <c r="F191" s="1">
        <v>388.51</v>
      </c>
      <c r="G191" s="1">
        <v>0</v>
      </c>
    </row>
    <row r="192" spans="1:7">
      <c r="A192" s="1">
        <v>2591</v>
      </c>
      <c r="B192" s="13">
        <v>40493</v>
      </c>
      <c r="C192" s="1">
        <v>62600000</v>
      </c>
      <c r="D192" s="1" t="s">
        <v>24</v>
      </c>
      <c r="E192" s="2" t="s">
        <v>473</v>
      </c>
      <c r="F192" s="1">
        <v>0.9</v>
      </c>
      <c r="G192" s="1">
        <v>0</v>
      </c>
    </row>
    <row r="193" spans="1:7">
      <c r="A193" s="1">
        <v>2592</v>
      </c>
      <c r="B193" s="13">
        <v>40493</v>
      </c>
      <c r="C193" s="1">
        <v>62600000</v>
      </c>
      <c r="D193" s="1" t="s">
        <v>24</v>
      </c>
      <c r="E193" s="2" t="s">
        <v>489</v>
      </c>
      <c r="F193" s="1">
        <v>0.9</v>
      </c>
      <c r="G193" s="1">
        <v>0</v>
      </c>
    </row>
    <row r="194" spans="1:7">
      <c r="A194" s="1">
        <v>2593</v>
      </c>
      <c r="B194" s="13">
        <v>40493</v>
      </c>
      <c r="C194" s="1">
        <v>62600000</v>
      </c>
      <c r="D194" s="1" t="s">
        <v>24</v>
      </c>
      <c r="E194" s="2" t="s">
        <v>506</v>
      </c>
      <c r="F194" s="1">
        <v>0.9</v>
      </c>
      <c r="G194" s="1">
        <v>0</v>
      </c>
    </row>
    <row r="195" spans="1:7">
      <c r="A195" s="1">
        <v>2598</v>
      </c>
      <c r="B195" s="13">
        <v>40493</v>
      </c>
      <c r="C195" s="1">
        <v>62600000</v>
      </c>
      <c r="D195" s="1" t="s">
        <v>24</v>
      </c>
      <c r="E195" s="2" t="s">
        <v>508</v>
      </c>
      <c r="F195" s="1">
        <v>0.9</v>
      </c>
      <c r="G195" s="1">
        <v>0</v>
      </c>
    </row>
    <row r="196" spans="1:7">
      <c r="A196" s="1">
        <v>380</v>
      </c>
      <c r="B196" s="13">
        <v>40241</v>
      </c>
      <c r="C196" s="1">
        <v>62800002</v>
      </c>
      <c r="D196" s="1" t="s">
        <v>25</v>
      </c>
      <c r="E196" s="1" t="s">
        <v>26</v>
      </c>
      <c r="F196" s="1">
        <v>5492.19</v>
      </c>
      <c r="G196" s="1">
        <v>0</v>
      </c>
    </row>
    <row r="197" spans="1:7">
      <c r="A197" s="1">
        <v>381</v>
      </c>
      <c r="B197" s="13">
        <v>40241</v>
      </c>
      <c r="C197" s="1">
        <v>62800002</v>
      </c>
      <c r="D197" s="1" t="s">
        <v>25</v>
      </c>
      <c r="E197" s="1" t="s">
        <v>27</v>
      </c>
      <c r="F197" s="1">
        <v>776.33</v>
      </c>
      <c r="G197" s="1">
        <v>0</v>
      </c>
    </row>
    <row r="198" spans="1:7">
      <c r="A198" s="1">
        <v>96</v>
      </c>
      <c r="B198" s="13">
        <v>40203</v>
      </c>
      <c r="C198" s="1">
        <v>62900000</v>
      </c>
      <c r="D198" s="1" t="s">
        <v>28</v>
      </c>
      <c r="E198" s="1" t="s">
        <v>512</v>
      </c>
      <c r="F198" s="1">
        <v>530.91999999999996</v>
      </c>
      <c r="G198" s="1">
        <v>0</v>
      </c>
    </row>
    <row r="199" spans="1:7">
      <c r="A199" s="1">
        <v>577</v>
      </c>
      <c r="B199" s="13">
        <v>40268</v>
      </c>
      <c r="C199" s="1">
        <v>62900001</v>
      </c>
      <c r="D199" s="1" t="s">
        <v>28</v>
      </c>
      <c r="E199" s="2" t="s">
        <v>937</v>
      </c>
      <c r="F199" s="1">
        <v>912</v>
      </c>
      <c r="G199" s="1">
        <v>0</v>
      </c>
    </row>
    <row r="200" spans="1:7">
      <c r="A200" s="1">
        <v>662</v>
      </c>
      <c r="B200" s="13">
        <v>40283</v>
      </c>
      <c r="C200" s="1">
        <v>62900002</v>
      </c>
      <c r="D200" s="1" t="s">
        <v>28</v>
      </c>
      <c r="E200" s="1" t="s">
        <v>513</v>
      </c>
      <c r="F200" s="1">
        <v>818.43</v>
      </c>
      <c r="G200" s="1">
        <v>0</v>
      </c>
    </row>
    <row r="201" spans="1:7">
      <c r="A201" s="1">
        <v>729</v>
      </c>
      <c r="B201" s="13">
        <v>40296</v>
      </c>
      <c r="C201" s="1">
        <v>62900003</v>
      </c>
      <c r="D201" s="1" t="s">
        <v>28</v>
      </c>
      <c r="E201" s="1" t="s">
        <v>521</v>
      </c>
      <c r="F201" s="1">
        <v>180</v>
      </c>
      <c r="G201" s="1">
        <v>0</v>
      </c>
    </row>
    <row r="202" spans="1:7">
      <c r="A202" s="1">
        <v>802</v>
      </c>
      <c r="B202" s="13">
        <v>40298</v>
      </c>
      <c r="C202" s="1">
        <v>62900004</v>
      </c>
      <c r="D202" s="1" t="s">
        <v>28</v>
      </c>
      <c r="E202" s="1" t="s">
        <v>29</v>
      </c>
      <c r="F202" s="1">
        <v>974.7</v>
      </c>
      <c r="G202" s="1">
        <v>0</v>
      </c>
    </row>
    <row r="203" spans="1:7">
      <c r="A203" s="1">
        <v>903</v>
      </c>
      <c r="B203" s="13">
        <v>40311</v>
      </c>
      <c r="C203" s="1">
        <v>62900005</v>
      </c>
      <c r="D203" s="1" t="s">
        <v>28</v>
      </c>
      <c r="E203" s="1" t="s">
        <v>522</v>
      </c>
      <c r="F203" s="1">
        <v>44.05</v>
      </c>
      <c r="G203" s="1">
        <v>0</v>
      </c>
    </row>
    <row r="204" spans="1:7">
      <c r="A204" s="1">
        <v>1246</v>
      </c>
      <c r="B204" s="13">
        <v>40352</v>
      </c>
      <c r="C204" s="1">
        <v>62900006</v>
      </c>
      <c r="D204" s="1" t="s">
        <v>28</v>
      </c>
      <c r="E204" s="1" t="s">
        <v>514</v>
      </c>
      <c r="F204" s="1">
        <v>565.76</v>
      </c>
      <c r="G204" s="1">
        <v>0</v>
      </c>
    </row>
    <row r="205" spans="1:7">
      <c r="A205" s="1">
        <v>1269</v>
      </c>
      <c r="B205" s="13">
        <v>40354</v>
      </c>
      <c r="C205" s="1">
        <v>62900007</v>
      </c>
      <c r="D205" s="1" t="s">
        <v>28</v>
      </c>
      <c r="E205" s="1" t="s">
        <v>392</v>
      </c>
      <c r="F205" s="1">
        <v>587.49</v>
      </c>
      <c r="G205" s="1">
        <v>0</v>
      </c>
    </row>
    <row r="206" spans="1:7">
      <c r="A206" s="1">
        <v>1414</v>
      </c>
      <c r="B206" s="13">
        <v>40362</v>
      </c>
      <c r="C206" s="1">
        <v>62900008</v>
      </c>
      <c r="D206" s="1" t="s">
        <v>28</v>
      </c>
      <c r="E206" s="1" t="s">
        <v>529</v>
      </c>
      <c r="F206" s="1">
        <v>116.62</v>
      </c>
      <c r="G206" s="1">
        <v>0</v>
      </c>
    </row>
    <row r="207" spans="1:7">
      <c r="A207" s="1">
        <v>2050</v>
      </c>
      <c r="B207" s="13">
        <v>40436</v>
      </c>
      <c r="C207" s="1">
        <v>62900009</v>
      </c>
      <c r="D207" s="1" t="s">
        <v>28</v>
      </c>
      <c r="E207" s="1" t="s">
        <v>515</v>
      </c>
      <c r="F207" s="1">
        <v>593.76</v>
      </c>
      <c r="G207" s="1">
        <v>0</v>
      </c>
    </row>
    <row r="208" spans="1:7">
      <c r="A208" s="1">
        <v>2333</v>
      </c>
      <c r="B208" s="13">
        <v>40466</v>
      </c>
      <c r="C208" s="1">
        <v>62900010</v>
      </c>
      <c r="D208" s="1" t="s">
        <v>28</v>
      </c>
      <c r="E208" s="1" t="s">
        <v>938</v>
      </c>
      <c r="F208" s="1">
        <v>126.5</v>
      </c>
      <c r="G208" s="1">
        <v>0</v>
      </c>
    </row>
    <row r="209" spans="1:7">
      <c r="A209" s="1">
        <v>2425</v>
      </c>
      <c r="B209" s="13">
        <v>40478</v>
      </c>
      <c r="C209" s="1">
        <v>62900011</v>
      </c>
      <c r="D209" s="1" t="s">
        <v>28</v>
      </c>
      <c r="E209" s="1" t="s">
        <v>516</v>
      </c>
      <c r="F209" s="1">
        <v>593.76</v>
      </c>
      <c r="G209" s="1">
        <v>0</v>
      </c>
    </row>
    <row r="210" spans="1:7">
      <c r="A210" s="1">
        <v>2525</v>
      </c>
      <c r="B210" s="13">
        <v>40482</v>
      </c>
      <c r="C210" s="1">
        <v>62900012</v>
      </c>
      <c r="D210" s="1" t="s">
        <v>28</v>
      </c>
      <c r="E210" s="1" t="s">
        <v>939</v>
      </c>
      <c r="F210" s="1">
        <v>816</v>
      </c>
      <c r="G210" s="1">
        <v>0</v>
      </c>
    </row>
    <row r="211" spans="1:7">
      <c r="A211" s="1">
        <v>2545</v>
      </c>
      <c r="B211" s="13">
        <v>40485</v>
      </c>
      <c r="C211" s="1">
        <v>62900013</v>
      </c>
      <c r="D211" s="1" t="s">
        <v>28</v>
      </c>
      <c r="E211" s="1" t="s">
        <v>717</v>
      </c>
      <c r="F211" s="1">
        <v>3000</v>
      </c>
      <c r="G211" s="1">
        <v>0</v>
      </c>
    </row>
    <row r="212" spans="1:7">
      <c r="A212" s="1">
        <v>2550</v>
      </c>
      <c r="B212" s="13">
        <v>40487</v>
      </c>
      <c r="C212" s="1">
        <v>62900014</v>
      </c>
      <c r="D212" s="1" t="s">
        <v>28</v>
      </c>
      <c r="E212" s="1" t="s">
        <v>517</v>
      </c>
      <c r="F212" s="1">
        <v>523.87</v>
      </c>
      <c r="G212" s="1">
        <v>0</v>
      </c>
    </row>
    <row r="213" spans="1:7">
      <c r="A213" s="1">
        <v>2638</v>
      </c>
      <c r="B213" s="13">
        <v>40496</v>
      </c>
      <c r="C213" s="1">
        <v>62900015</v>
      </c>
      <c r="D213" s="1" t="s">
        <v>28</v>
      </c>
      <c r="E213" s="1" t="s">
        <v>518</v>
      </c>
      <c r="F213" s="1">
        <v>662.4</v>
      </c>
      <c r="G213" s="1">
        <v>0</v>
      </c>
    </row>
    <row r="214" spans="1:7">
      <c r="A214" s="1">
        <v>2699</v>
      </c>
      <c r="B214" s="13">
        <v>40504</v>
      </c>
      <c r="C214" s="1">
        <v>62900016</v>
      </c>
      <c r="D214" s="1" t="s">
        <v>28</v>
      </c>
      <c r="E214" s="1" t="s">
        <v>668</v>
      </c>
      <c r="F214" s="1">
        <v>90</v>
      </c>
      <c r="G214" s="1">
        <v>0</v>
      </c>
    </row>
    <row r="215" spans="1:7">
      <c r="A215" s="1">
        <v>2771</v>
      </c>
      <c r="B215" s="13">
        <v>40512</v>
      </c>
      <c r="C215" s="1">
        <v>62900017</v>
      </c>
      <c r="D215" s="1" t="s">
        <v>28</v>
      </c>
      <c r="E215" s="1" t="s">
        <v>940</v>
      </c>
      <c r="F215" s="1">
        <v>1088</v>
      </c>
      <c r="G215" s="1">
        <v>0</v>
      </c>
    </row>
    <row r="216" spans="1:7">
      <c r="A216" s="1">
        <v>2818</v>
      </c>
      <c r="B216" s="13">
        <v>40514</v>
      </c>
      <c r="C216" s="1">
        <v>62900018</v>
      </c>
      <c r="D216" s="1" t="s">
        <v>28</v>
      </c>
      <c r="E216" s="1" t="s">
        <v>941</v>
      </c>
      <c r="F216" s="1">
        <v>195.62</v>
      </c>
      <c r="G216" s="1">
        <v>0</v>
      </c>
    </row>
    <row r="217" spans="1:7">
      <c r="A217" s="1">
        <v>2853</v>
      </c>
      <c r="B217" s="13">
        <v>40517</v>
      </c>
      <c r="C217" s="1">
        <v>62900019</v>
      </c>
      <c r="D217" s="1" t="s">
        <v>28</v>
      </c>
      <c r="E217" s="1" t="s">
        <v>519</v>
      </c>
      <c r="F217" s="1">
        <v>593.76</v>
      </c>
      <c r="G217" s="1">
        <v>0</v>
      </c>
    </row>
    <row r="218" spans="1:7">
      <c r="A218" s="1">
        <v>2892</v>
      </c>
      <c r="B218" s="13">
        <v>40523</v>
      </c>
      <c r="C218" s="1">
        <v>62900020</v>
      </c>
      <c r="D218" s="1" t="s">
        <v>28</v>
      </c>
      <c r="E218" s="1" t="s">
        <v>520</v>
      </c>
      <c r="F218" s="1">
        <v>650.66</v>
      </c>
      <c r="G218" s="1">
        <v>0</v>
      </c>
    </row>
    <row r="219" spans="1:7">
      <c r="A219" s="1">
        <v>87</v>
      </c>
      <c r="B219" s="13">
        <v>40200</v>
      </c>
      <c r="C219" s="1">
        <v>62900003</v>
      </c>
      <c r="D219" s="1" t="s">
        <v>523</v>
      </c>
      <c r="E219" s="1" t="s">
        <v>30</v>
      </c>
      <c r="F219" s="1">
        <v>6000</v>
      </c>
      <c r="G219" s="1">
        <v>0</v>
      </c>
    </row>
    <row r="220" spans="1:7">
      <c r="A220" s="1">
        <v>147</v>
      </c>
      <c r="B220" s="13">
        <v>40209</v>
      </c>
      <c r="C220" s="1">
        <v>64000000</v>
      </c>
      <c r="D220" s="1" t="s">
        <v>474</v>
      </c>
      <c r="E220" s="1" t="s">
        <v>475</v>
      </c>
      <c r="F220" s="1">
        <v>1884.59</v>
      </c>
      <c r="G220" s="1">
        <v>0</v>
      </c>
    </row>
    <row r="221" spans="1:7">
      <c r="A221" s="1">
        <v>335</v>
      </c>
      <c r="B221" s="13">
        <v>40237</v>
      </c>
      <c r="C221" s="1">
        <v>64000001</v>
      </c>
      <c r="D221" s="1" t="s">
        <v>474</v>
      </c>
      <c r="E221" s="1" t="s">
        <v>476</v>
      </c>
      <c r="F221" s="1">
        <v>1810.7</v>
      </c>
      <c r="G221" s="1">
        <v>0</v>
      </c>
    </row>
    <row r="222" spans="1:7">
      <c r="A222" s="1">
        <v>548</v>
      </c>
      <c r="B222" s="13">
        <v>40268</v>
      </c>
      <c r="C222" s="1">
        <v>64000002</v>
      </c>
      <c r="D222" s="1" t="s">
        <v>474</v>
      </c>
      <c r="E222" s="1" t="s">
        <v>477</v>
      </c>
      <c r="F222" s="1">
        <v>2121.87</v>
      </c>
      <c r="G222" s="1">
        <v>0</v>
      </c>
    </row>
    <row r="223" spans="1:7">
      <c r="A223" s="1">
        <v>753</v>
      </c>
      <c r="B223" s="13">
        <v>40298</v>
      </c>
      <c r="C223" s="1">
        <v>64000003</v>
      </c>
      <c r="D223" s="1" t="s">
        <v>474</v>
      </c>
      <c r="E223" s="1" t="s">
        <v>478</v>
      </c>
      <c r="F223" s="1">
        <v>2134.0100000000002</v>
      </c>
      <c r="G223" s="1">
        <v>0</v>
      </c>
    </row>
    <row r="224" spans="1:7">
      <c r="A224" s="1">
        <v>1060</v>
      </c>
      <c r="B224" s="13">
        <v>40329</v>
      </c>
      <c r="C224" s="1">
        <v>64000004</v>
      </c>
      <c r="D224" s="1" t="s">
        <v>474</v>
      </c>
      <c r="E224" s="1" t="s">
        <v>479</v>
      </c>
      <c r="F224" s="1">
        <v>2303.2199999999998</v>
      </c>
      <c r="G224" s="1">
        <v>0</v>
      </c>
    </row>
    <row r="225" spans="1:7">
      <c r="A225" s="1">
        <v>1347</v>
      </c>
      <c r="B225" s="13">
        <v>40359</v>
      </c>
      <c r="C225" s="1">
        <v>64000005</v>
      </c>
      <c r="D225" s="1" t="s">
        <v>474</v>
      </c>
      <c r="E225" s="1" t="s">
        <v>480</v>
      </c>
      <c r="F225" s="1">
        <v>2170.62</v>
      </c>
      <c r="G225" s="1">
        <v>0</v>
      </c>
    </row>
    <row r="226" spans="1:7">
      <c r="A226" s="1">
        <v>1676</v>
      </c>
      <c r="B226" s="13">
        <v>40390</v>
      </c>
      <c r="C226" s="1">
        <v>64000006</v>
      </c>
      <c r="D226" s="1" t="s">
        <v>474</v>
      </c>
      <c r="E226" s="1" t="s">
        <v>481</v>
      </c>
      <c r="F226" s="1">
        <v>2009.71</v>
      </c>
      <c r="G226" s="1">
        <v>0</v>
      </c>
    </row>
    <row r="227" spans="1:7">
      <c r="A227" s="1">
        <v>1677</v>
      </c>
      <c r="B227" s="13">
        <v>40390</v>
      </c>
      <c r="C227" s="1">
        <v>64000007</v>
      </c>
      <c r="D227" s="1" t="s">
        <v>474</v>
      </c>
      <c r="E227" s="1" t="s">
        <v>482</v>
      </c>
      <c r="F227" s="1">
        <v>193.09</v>
      </c>
      <c r="G227" s="1">
        <v>0</v>
      </c>
    </row>
    <row r="228" spans="1:7">
      <c r="A228" s="1">
        <v>1678</v>
      </c>
      <c r="B228" s="13">
        <v>40390</v>
      </c>
      <c r="C228" s="1">
        <v>64000008</v>
      </c>
      <c r="D228" s="1" t="s">
        <v>474</v>
      </c>
      <c r="E228" s="1" t="s">
        <v>482</v>
      </c>
      <c r="F228" s="1">
        <v>164.4</v>
      </c>
      <c r="G228" s="1">
        <v>0</v>
      </c>
    </row>
    <row r="229" spans="1:7">
      <c r="A229" s="1">
        <v>1931</v>
      </c>
      <c r="B229" s="13">
        <v>40421</v>
      </c>
      <c r="C229" s="1">
        <v>64000009</v>
      </c>
      <c r="D229" s="1" t="s">
        <v>474</v>
      </c>
      <c r="E229" s="1" t="s">
        <v>483</v>
      </c>
      <c r="F229" s="1">
        <v>1924.14</v>
      </c>
      <c r="G229" s="1">
        <v>0</v>
      </c>
    </row>
    <row r="230" spans="1:7">
      <c r="A230" s="1">
        <v>2184</v>
      </c>
      <c r="B230" s="13">
        <v>40451</v>
      </c>
      <c r="C230" s="1">
        <v>64000010</v>
      </c>
      <c r="D230" s="1" t="s">
        <v>474</v>
      </c>
      <c r="E230" s="1" t="s">
        <v>484</v>
      </c>
      <c r="F230" s="1">
        <v>1676.33</v>
      </c>
      <c r="G230" s="1">
        <v>0</v>
      </c>
    </row>
    <row r="231" spans="1:7">
      <c r="A231" s="1">
        <v>2502</v>
      </c>
      <c r="B231" s="13">
        <v>40482</v>
      </c>
      <c r="C231" s="1">
        <v>64000011</v>
      </c>
      <c r="D231" s="1" t="s">
        <v>474</v>
      </c>
      <c r="E231" s="1" t="s">
        <v>485</v>
      </c>
      <c r="F231" s="1">
        <v>1791.43</v>
      </c>
      <c r="G231" s="1">
        <v>0</v>
      </c>
    </row>
    <row r="232" spans="1:7">
      <c r="A232" s="1">
        <v>2775</v>
      </c>
      <c r="B232" s="13">
        <v>40512</v>
      </c>
      <c r="C232" s="1">
        <v>64000012</v>
      </c>
      <c r="D232" s="1" t="s">
        <v>474</v>
      </c>
      <c r="E232" s="1" t="s">
        <v>486</v>
      </c>
      <c r="F232" s="1">
        <v>1991.72</v>
      </c>
      <c r="G232" s="1">
        <v>0</v>
      </c>
    </row>
    <row r="233" spans="1:7">
      <c r="A233" s="1">
        <v>3091</v>
      </c>
      <c r="B233" s="13">
        <v>40543</v>
      </c>
      <c r="C233" s="1">
        <v>64000013</v>
      </c>
      <c r="D233" s="1" t="s">
        <v>474</v>
      </c>
      <c r="E233" s="1" t="s">
        <v>487</v>
      </c>
      <c r="F233" s="1">
        <v>1603.66</v>
      </c>
      <c r="G233" s="1">
        <v>0</v>
      </c>
    </row>
    <row r="234" spans="1:7">
      <c r="A234" s="1">
        <v>148</v>
      </c>
      <c r="B234" s="13">
        <v>40209</v>
      </c>
      <c r="C234" s="1">
        <v>64000005</v>
      </c>
      <c r="D234" s="1" t="s">
        <v>401</v>
      </c>
      <c r="E234" s="1" t="s">
        <v>402</v>
      </c>
      <c r="F234" s="1">
        <v>1803.89</v>
      </c>
      <c r="G234" s="1">
        <v>0</v>
      </c>
    </row>
    <row r="235" spans="1:7">
      <c r="A235" s="1">
        <v>336</v>
      </c>
      <c r="B235" s="13">
        <v>40237</v>
      </c>
      <c r="C235" s="1">
        <v>64000006</v>
      </c>
      <c r="D235" s="1" t="s">
        <v>401</v>
      </c>
      <c r="E235" s="1" t="s">
        <v>403</v>
      </c>
      <c r="F235" s="1">
        <v>1470.7</v>
      </c>
      <c r="G235" s="1">
        <v>0</v>
      </c>
    </row>
    <row r="236" spans="1:7">
      <c r="A236" s="1">
        <v>549</v>
      </c>
      <c r="B236" s="13">
        <v>40268</v>
      </c>
      <c r="C236" s="1">
        <v>64000007</v>
      </c>
      <c r="D236" s="1" t="s">
        <v>401</v>
      </c>
      <c r="E236" s="1" t="s">
        <v>404</v>
      </c>
      <c r="F236" s="1">
        <v>1791.87</v>
      </c>
      <c r="G236" s="1">
        <v>0</v>
      </c>
    </row>
    <row r="237" spans="1:7">
      <c r="A237" s="1">
        <v>754</v>
      </c>
      <c r="B237" s="13">
        <v>40298</v>
      </c>
      <c r="C237" s="1">
        <v>64000008</v>
      </c>
      <c r="D237" s="1" t="s">
        <v>401</v>
      </c>
      <c r="E237" s="1" t="s">
        <v>405</v>
      </c>
      <c r="F237" s="1">
        <v>1847.18</v>
      </c>
      <c r="G237" s="1">
        <v>0</v>
      </c>
    </row>
    <row r="238" spans="1:7">
      <c r="A238" s="1">
        <v>1055</v>
      </c>
      <c r="B238" s="13">
        <v>40329</v>
      </c>
      <c r="C238" s="1">
        <v>64000009</v>
      </c>
      <c r="D238" s="1" t="s">
        <v>401</v>
      </c>
      <c r="E238" s="1" t="s">
        <v>406</v>
      </c>
      <c r="F238" s="1">
        <v>2102.4499999999998</v>
      </c>
      <c r="G238" s="1">
        <v>0</v>
      </c>
    </row>
    <row r="239" spans="1:7">
      <c r="A239" s="1">
        <v>1344</v>
      </c>
      <c r="B239" s="13">
        <v>40359</v>
      </c>
      <c r="C239" s="1">
        <v>64000010</v>
      </c>
      <c r="D239" s="1" t="s">
        <v>401</v>
      </c>
      <c r="E239" s="1" t="s">
        <v>407</v>
      </c>
      <c r="F239" s="1">
        <v>1810.78</v>
      </c>
      <c r="G239" s="1">
        <v>0</v>
      </c>
    </row>
    <row r="240" spans="1:7">
      <c r="A240" s="1">
        <v>1681</v>
      </c>
      <c r="B240" s="13">
        <v>40390</v>
      </c>
      <c r="C240" s="1">
        <v>64000011</v>
      </c>
      <c r="D240" s="1" t="s">
        <v>401</v>
      </c>
      <c r="E240" s="1" t="s">
        <v>408</v>
      </c>
      <c r="F240" s="1">
        <v>1712.76</v>
      </c>
      <c r="G240" s="1">
        <v>0</v>
      </c>
    </row>
    <row r="241" spans="1:7">
      <c r="A241" s="1">
        <v>1682</v>
      </c>
      <c r="B241" s="13">
        <v>40390</v>
      </c>
      <c r="C241" s="1">
        <v>64000012</v>
      </c>
      <c r="D241" s="1" t="s">
        <v>401</v>
      </c>
      <c r="E241" s="1" t="s">
        <v>409</v>
      </c>
      <c r="F241" s="1">
        <v>175.18</v>
      </c>
      <c r="G241" s="1">
        <v>0</v>
      </c>
    </row>
    <row r="242" spans="1:7">
      <c r="A242" s="1">
        <v>1683</v>
      </c>
      <c r="B242" s="13">
        <v>40390</v>
      </c>
      <c r="C242" s="1">
        <v>64000013</v>
      </c>
      <c r="D242" s="1" t="s">
        <v>401</v>
      </c>
      <c r="E242" s="1" t="s">
        <v>409</v>
      </c>
      <c r="F242" s="1">
        <v>175.18</v>
      </c>
      <c r="G242" s="1">
        <v>0</v>
      </c>
    </row>
    <row r="243" spans="1:7">
      <c r="A243" s="1">
        <v>1933</v>
      </c>
      <c r="B243" s="13">
        <v>40421</v>
      </c>
      <c r="C243" s="1">
        <v>64000014</v>
      </c>
      <c r="D243" s="1" t="s">
        <v>401</v>
      </c>
      <c r="E243" s="1" t="s">
        <v>410</v>
      </c>
      <c r="F243" s="1">
        <v>1848.16</v>
      </c>
      <c r="G243" s="1">
        <v>0</v>
      </c>
    </row>
    <row r="244" spans="1:7">
      <c r="A244" s="1">
        <v>2186</v>
      </c>
      <c r="B244" s="13">
        <v>40451</v>
      </c>
      <c r="C244" s="1">
        <v>64000015</v>
      </c>
      <c r="D244" s="1" t="s">
        <v>401</v>
      </c>
      <c r="E244" s="1" t="s">
        <v>411</v>
      </c>
      <c r="F244" s="1">
        <v>1422.53</v>
      </c>
      <c r="G244" s="1">
        <v>0</v>
      </c>
    </row>
    <row r="245" spans="1:7">
      <c r="A245" s="1">
        <v>2504</v>
      </c>
      <c r="B245" s="13">
        <v>40482</v>
      </c>
      <c r="C245" s="1">
        <v>64000016</v>
      </c>
      <c r="D245" s="1" t="s">
        <v>401</v>
      </c>
      <c r="E245" s="1" t="s">
        <v>412</v>
      </c>
      <c r="F245" s="1">
        <v>1550.54</v>
      </c>
      <c r="G245" s="1">
        <v>0</v>
      </c>
    </row>
    <row r="246" spans="1:7">
      <c r="A246" s="1">
        <v>2779</v>
      </c>
      <c r="B246" s="13">
        <v>40512</v>
      </c>
      <c r="C246" s="1">
        <v>64000017</v>
      </c>
      <c r="D246" s="1" t="s">
        <v>401</v>
      </c>
      <c r="E246" s="1" t="s">
        <v>413</v>
      </c>
      <c r="F246" s="1">
        <v>1739.75</v>
      </c>
      <c r="G246" s="1">
        <v>0</v>
      </c>
    </row>
    <row r="247" spans="1:7">
      <c r="A247" s="1">
        <v>3090</v>
      </c>
      <c r="B247" s="13">
        <v>40543</v>
      </c>
      <c r="C247" s="1">
        <v>64000018</v>
      </c>
      <c r="D247" s="1" t="s">
        <v>401</v>
      </c>
      <c r="E247" s="1" t="s">
        <v>31</v>
      </c>
      <c r="F247" s="1">
        <v>1588.93</v>
      </c>
      <c r="G247" s="1">
        <v>0</v>
      </c>
    </row>
    <row r="248" spans="1:7">
      <c r="A248" s="1">
        <v>150</v>
      </c>
      <c r="B248" s="13">
        <v>40209</v>
      </c>
      <c r="C248" s="1">
        <v>64000007</v>
      </c>
      <c r="D248" s="1" t="s">
        <v>530</v>
      </c>
      <c r="E248" s="2" t="s">
        <v>531</v>
      </c>
      <c r="F248" s="1">
        <v>1644.3</v>
      </c>
      <c r="G248" s="1">
        <v>0</v>
      </c>
    </row>
    <row r="249" spans="1:7">
      <c r="A249" s="1">
        <v>340</v>
      </c>
      <c r="B249" s="13">
        <v>40237</v>
      </c>
      <c r="C249" s="1">
        <v>64000008</v>
      </c>
      <c r="D249" s="1" t="s">
        <v>530</v>
      </c>
      <c r="E249" s="1" t="s">
        <v>532</v>
      </c>
      <c r="F249" s="1">
        <v>1881.81</v>
      </c>
      <c r="G249" s="1">
        <v>0</v>
      </c>
    </row>
    <row r="250" spans="1:7">
      <c r="A250" s="1">
        <v>421</v>
      </c>
      <c r="B250" s="13">
        <v>40247</v>
      </c>
      <c r="C250" s="1">
        <v>64000009</v>
      </c>
      <c r="D250" s="1" t="s">
        <v>530</v>
      </c>
      <c r="E250" s="1" t="s">
        <v>533</v>
      </c>
      <c r="F250" s="1">
        <v>646.58000000000004</v>
      </c>
      <c r="G250" s="1">
        <v>0</v>
      </c>
    </row>
    <row r="251" spans="1:7">
      <c r="A251" s="1">
        <v>422</v>
      </c>
      <c r="B251" s="13">
        <v>40247</v>
      </c>
      <c r="C251" s="1">
        <v>64000010</v>
      </c>
      <c r="D251" s="1" t="s">
        <v>530</v>
      </c>
      <c r="E251" s="1" t="s">
        <v>534</v>
      </c>
      <c r="F251" s="1">
        <v>195.62</v>
      </c>
      <c r="G251" s="1">
        <v>0</v>
      </c>
    </row>
    <row r="252" spans="1:7">
      <c r="A252" s="1">
        <v>149</v>
      </c>
      <c r="B252" s="13">
        <v>40209</v>
      </c>
      <c r="C252" s="1">
        <v>64000008</v>
      </c>
      <c r="D252" s="2" t="s">
        <v>580</v>
      </c>
      <c r="E252" s="1" t="s">
        <v>669</v>
      </c>
      <c r="F252" s="1">
        <v>1435.41</v>
      </c>
      <c r="G252" s="1">
        <v>0</v>
      </c>
    </row>
    <row r="253" spans="1:7">
      <c r="A253" s="1">
        <v>337</v>
      </c>
      <c r="B253" s="13">
        <v>40237</v>
      </c>
      <c r="C253" s="1">
        <v>64000009</v>
      </c>
      <c r="D253" s="2" t="s">
        <v>580</v>
      </c>
      <c r="E253" s="1" t="s">
        <v>670</v>
      </c>
      <c r="F253" s="1">
        <v>1341.14</v>
      </c>
      <c r="G253" s="1">
        <v>0</v>
      </c>
    </row>
    <row r="254" spans="1:7">
      <c r="A254" s="1">
        <v>550</v>
      </c>
      <c r="B254" s="13">
        <v>40268</v>
      </c>
      <c r="C254" s="1">
        <v>64000010</v>
      </c>
      <c r="D254" s="2" t="s">
        <v>580</v>
      </c>
      <c r="E254" s="1" t="s">
        <v>671</v>
      </c>
      <c r="F254" s="1">
        <v>1505.61</v>
      </c>
      <c r="G254" s="1">
        <v>0</v>
      </c>
    </row>
    <row r="255" spans="1:7">
      <c r="A255" s="1">
        <v>755</v>
      </c>
      <c r="B255" s="13">
        <v>40298</v>
      </c>
      <c r="C255" s="1">
        <v>64000011</v>
      </c>
      <c r="D255" s="2" t="s">
        <v>580</v>
      </c>
      <c r="E255" s="1" t="s">
        <v>672</v>
      </c>
      <c r="F255" s="1">
        <v>1521.94</v>
      </c>
      <c r="G255" s="1">
        <v>0</v>
      </c>
    </row>
    <row r="256" spans="1:7">
      <c r="A256" s="1">
        <v>1057</v>
      </c>
      <c r="B256" s="13">
        <v>40329</v>
      </c>
      <c r="C256" s="1">
        <v>64000012</v>
      </c>
      <c r="D256" s="2" t="s">
        <v>580</v>
      </c>
      <c r="E256" s="1" t="s">
        <v>673</v>
      </c>
      <c r="F256" s="1">
        <v>1993.76</v>
      </c>
      <c r="G256" s="1">
        <v>0</v>
      </c>
    </row>
    <row r="257" spans="1:7">
      <c r="A257" s="1">
        <v>1350</v>
      </c>
      <c r="B257" s="13">
        <v>40359</v>
      </c>
      <c r="C257" s="1">
        <v>64000013</v>
      </c>
      <c r="D257" s="2" t="s">
        <v>580</v>
      </c>
      <c r="E257" s="1" t="s">
        <v>674</v>
      </c>
      <c r="F257" s="1">
        <v>1622.86</v>
      </c>
      <c r="G257" s="1">
        <v>0</v>
      </c>
    </row>
    <row r="258" spans="1:7">
      <c r="A258" s="1">
        <v>1364</v>
      </c>
      <c r="B258" s="13">
        <v>40359</v>
      </c>
      <c r="C258" s="1">
        <v>64000014</v>
      </c>
      <c r="D258" s="2" t="s">
        <v>580</v>
      </c>
      <c r="E258" s="1" t="s">
        <v>675</v>
      </c>
      <c r="F258" s="1">
        <v>1067.54</v>
      </c>
      <c r="G258" s="1">
        <v>0</v>
      </c>
    </row>
    <row r="259" spans="1:7">
      <c r="A259" s="1">
        <v>1686</v>
      </c>
      <c r="B259" s="13">
        <v>40390</v>
      </c>
      <c r="C259" s="1">
        <v>64000015</v>
      </c>
      <c r="D259" s="2" t="s">
        <v>580</v>
      </c>
      <c r="E259" s="1" t="s">
        <v>676</v>
      </c>
      <c r="F259" s="1">
        <v>1801.98</v>
      </c>
      <c r="G259" s="1">
        <v>0</v>
      </c>
    </row>
    <row r="260" spans="1:7">
      <c r="A260" s="1">
        <v>1687</v>
      </c>
      <c r="B260" s="13">
        <v>40390</v>
      </c>
      <c r="C260" s="1">
        <v>64000016</v>
      </c>
      <c r="D260" s="2" t="s">
        <v>580</v>
      </c>
      <c r="E260" s="1" t="s">
        <v>677</v>
      </c>
      <c r="F260" s="1">
        <v>44.63</v>
      </c>
      <c r="G260" s="1">
        <v>0</v>
      </c>
    </row>
    <row r="261" spans="1:7">
      <c r="A261" s="1">
        <v>1688</v>
      </c>
      <c r="B261" s="13">
        <v>40390</v>
      </c>
      <c r="C261" s="1">
        <v>64000017</v>
      </c>
      <c r="D261" s="2" t="s">
        <v>580</v>
      </c>
      <c r="E261" s="1" t="s">
        <v>677</v>
      </c>
      <c r="F261" s="1">
        <v>164.37</v>
      </c>
      <c r="G261" s="1">
        <v>0</v>
      </c>
    </row>
    <row r="262" spans="1:7">
      <c r="A262" s="1">
        <v>1935</v>
      </c>
      <c r="B262" s="13">
        <v>40421</v>
      </c>
      <c r="C262" s="1">
        <v>64000018</v>
      </c>
      <c r="D262" s="2" t="s">
        <v>580</v>
      </c>
      <c r="E262" s="1" t="s">
        <v>678</v>
      </c>
      <c r="F262" s="1">
        <v>1609.84</v>
      </c>
      <c r="G262" s="1">
        <v>0</v>
      </c>
    </row>
    <row r="263" spans="1:7">
      <c r="A263" s="1">
        <v>2188</v>
      </c>
      <c r="B263" s="13">
        <v>40451</v>
      </c>
      <c r="C263" s="1">
        <v>64000019</v>
      </c>
      <c r="D263" s="2" t="s">
        <v>580</v>
      </c>
      <c r="E263" s="1" t="s">
        <v>679</v>
      </c>
      <c r="F263" s="1">
        <v>1403.56</v>
      </c>
      <c r="G263" s="1">
        <v>0</v>
      </c>
    </row>
    <row r="264" spans="1:7">
      <c r="A264" s="1">
        <v>2506</v>
      </c>
      <c r="B264" s="13">
        <v>40482</v>
      </c>
      <c r="C264" s="1">
        <v>64000020</v>
      </c>
      <c r="D264" s="2" t="s">
        <v>580</v>
      </c>
      <c r="E264" s="1" t="s">
        <v>680</v>
      </c>
      <c r="F264" s="1">
        <v>1636.31</v>
      </c>
      <c r="G264" s="1">
        <v>0</v>
      </c>
    </row>
    <row r="265" spans="1:7">
      <c r="A265" s="1">
        <v>2777</v>
      </c>
      <c r="B265" s="13">
        <v>40512</v>
      </c>
      <c r="C265" s="1">
        <v>64000021</v>
      </c>
      <c r="D265" s="2" t="s">
        <v>580</v>
      </c>
      <c r="E265" s="1" t="s">
        <v>681</v>
      </c>
      <c r="F265" s="1">
        <v>1585.67</v>
      </c>
      <c r="G265" s="1">
        <v>0</v>
      </c>
    </row>
    <row r="266" spans="1:7">
      <c r="A266" s="1">
        <v>3094</v>
      </c>
      <c r="B266" s="13">
        <v>40543</v>
      </c>
      <c r="C266" s="1">
        <v>64000022</v>
      </c>
      <c r="D266" s="2" t="s">
        <v>580</v>
      </c>
      <c r="E266" s="1" t="s">
        <v>682</v>
      </c>
      <c r="F266" s="1">
        <v>894.92</v>
      </c>
      <c r="G266" s="1">
        <v>0</v>
      </c>
    </row>
    <row r="267" spans="1:7">
      <c r="A267" s="1">
        <v>3095</v>
      </c>
      <c r="B267" s="13">
        <v>40543</v>
      </c>
      <c r="C267" s="1">
        <v>64000023</v>
      </c>
      <c r="D267" s="2" t="s">
        <v>580</v>
      </c>
      <c r="E267" s="1" t="s">
        <v>683</v>
      </c>
      <c r="F267" s="1">
        <v>1066.45</v>
      </c>
      <c r="G267" s="1">
        <v>0</v>
      </c>
    </row>
    <row r="268" spans="1:7">
      <c r="A268" s="1">
        <v>553</v>
      </c>
      <c r="B268" s="13">
        <v>40268</v>
      </c>
      <c r="C268" s="1">
        <v>64000012</v>
      </c>
      <c r="D268" s="1" t="s">
        <v>490</v>
      </c>
      <c r="E268" s="1" t="s">
        <v>491</v>
      </c>
      <c r="F268" s="1">
        <v>705.54</v>
      </c>
      <c r="G268" s="1">
        <v>0</v>
      </c>
    </row>
    <row r="269" spans="1:7">
      <c r="A269" s="1">
        <v>758</v>
      </c>
      <c r="B269" s="13">
        <v>40298</v>
      </c>
      <c r="C269" s="1">
        <v>64000013</v>
      </c>
      <c r="D269" s="1" t="s">
        <v>490</v>
      </c>
      <c r="E269" s="1" t="s">
        <v>492</v>
      </c>
      <c r="F269" s="1">
        <v>1209.0899999999999</v>
      </c>
      <c r="G269" s="1">
        <v>0</v>
      </c>
    </row>
    <row r="270" spans="1:7">
      <c r="A270" s="1">
        <v>1056</v>
      </c>
      <c r="B270" s="13">
        <v>40329</v>
      </c>
      <c r="C270" s="1">
        <v>64000014</v>
      </c>
      <c r="D270" s="1" t="s">
        <v>490</v>
      </c>
      <c r="E270" s="1" t="s">
        <v>493</v>
      </c>
      <c r="F270" s="1">
        <v>1789.75</v>
      </c>
      <c r="G270" s="1">
        <v>0</v>
      </c>
    </row>
    <row r="271" spans="1:7">
      <c r="A271" s="1">
        <v>1348</v>
      </c>
      <c r="B271" s="13">
        <v>40359</v>
      </c>
      <c r="C271" s="1">
        <v>64000015</v>
      </c>
      <c r="D271" s="1" t="s">
        <v>490</v>
      </c>
      <c r="E271" s="1" t="s">
        <v>494</v>
      </c>
      <c r="F271" s="1">
        <v>1512.86</v>
      </c>
      <c r="G271" s="1">
        <v>0</v>
      </c>
    </row>
    <row r="272" spans="1:7">
      <c r="A272" s="1">
        <v>1363</v>
      </c>
      <c r="B272" s="13">
        <v>40359</v>
      </c>
      <c r="C272" s="1">
        <v>64000016</v>
      </c>
      <c r="D272" s="1" t="s">
        <v>490</v>
      </c>
      <c r="E272" s="1" t="s">
        <v>495</v>
      </c>
      <c r="F272" s="1">
        <v>548.35</v>
      </c>
      <c r="G272" s="1">
        <v>0</v>
      </c>
    </row>
    <row r="273" spans="1:7">
      <c r="A273" s="1">
        <v>1689</v>
      </c>
      <c r="B273" s="13">
        <v>40390</v>
      </c>
      <c r="C273" s="1">
        <v>64000017</v>
      </c>
      <c r="D273" s="1" t="s">
        <v>490</v>
      </c>
      <c r="E273" s="1" t="s">
        <v>496</v>
      </c>
      <c r="F273" s="1">
        <v>1461.24</v>
      </c>
      <c r="G273" s="1">
        <v>0</v>
      </c>
    </row>
    <row r="274" spans="1:7">
      <c r="A274" s="1">
        <v>1690</v>
      </c>
      <c r="B274" s="13">
        <v>40390</v>
      </c>
      <c r="C274" s="1">
        <v>64000018</v>
      </c>
      <c r="D274" s="1" t="s">
        <v>490</v>
      </c>
      <c r="E274" s="1" t="s">
        <v>497</v>
      </c>
      <c r="F274" s="1">
        <v>97.78</v>
      </c>
      <c r="G274" s="1">
        <v>0</v>
      </c>
    </row>
    <row r="275" spans="1:7">
      <c r="A275" s="1">
        <v>1936</v>
      </c>
      <c r="B275" s="13">
        <v>40421</v>
      </c>
      <c r="C275" s="1">
        <v>64000019</v>
      </c>
      <c r="D275" s="1" t="s">
        <v>490</v>
      </c>
      <c r="E275" s="1" t="s">
        <v>498</v>
      </c>
      <c r="F275" s="1">
        <v>1282.6199999999999</v>
      </c>
      <c r="G275" s="1">
        <v>0</v>
      </c>
    </row>
    <row r="276" spans="1:7">
      <c r="A276" s="1">
        <v>2189</v>
      </c>
      <c r="B276" s="13">
        <v>40451</v>
      </c>
      <c r="C276" s="1">
        <v>64000020</v>
      </c>
      <c r="D276" s="1" t="s">
        <v>490</v>
      </c>
      <c r="E276" s="1" t="s">
        <v>499</v>
      </c>
      <c r="F276" s="1">
        <v>1413.22</v>
      </c>
      <c r="G276" s="1">
        <v>0</v>
      </c>
    </row>
    <row r="277" spans="1:7">
      <c r="A277" s="1">
        <v>2507</v>
      </c>
      <c r="B277" s="13">
        <v>40482</v>
      </c>
      <c r="C277" s="1">
        <v>64000021</v>
      </c>
      <c r="D277" s="1" t="s">
        <v>490</v>
      </c>
      <c r="E277" s="1" t="s">
        <v>500</v>
      </c>
      <c r="F277" s="1">
        <v>1375.08</v>
      </c>
      <c r="G277" s="1">
        <v>0</v>
      </c>
    </row>
    <row r="278" spans="1:7">
      <c r="A278" s="1">
        <v>2776</v>
      </c>
      <c r="B278" s="13">
        <v>40512</v>
      </c>
      <c r="C278" s="1">
        <v>64000022</v>
      </c>
      <c r="D278" s="1" t="s">
        <v>490</v>
      </c>
      <c r="E278" s="1" t="s">
        <v>501</v>
      </c>
      <c r="F278" s="1">
        <v>1413.98</v>
      </c>
      <c r="G278" s="1">
        <v>0</v>
      </c>
    </row>
    <row r="279" spans="1:7">
      <c r="A279" s="1">
        <v>3088</v>
      </c>
      <c r="B279" s="13">
        <v>40543</v>
      </c>
      <c r="C279" s="1">
        <v>64000023</v>
      </c>
      <c r="D279" s="1" t="s">
        <v>490</v>
      </c>
      <c r="E279" s="1" t="s">
        <v>502</v>
      </c>
      <c r="F279" s="1">
        <v>1210.99</v>
      </c>
      <c r="G279" s="1">
        <v>0</v>
      </c>
    </row>
    <row r="280" spans="1:7">
      <c r="A280" s="1">
        <v>3089</v>
      </c>
      <c r="B280" s="13">
        <v>40543</v>
      </c>
      <c r="C280" s="1">
        <v>64000024</v>
      </c>
      <c r="D280" s="1" t="s">
        <v>490</v>
      </c>
      <c r="E280" s="1" t="s">
        <v>503</v>
      </c>
      <c r="F280" s="1">
        <v>1066.45</v>
      </c>
      <c r="G280" s="1">
        <v>0</v>
      </c>
    </row>
    <row r="281" spans="1:7">
      <c r="A281" s="1">
        <v>1061</v>
      </c>
      <c r="B281" s="13">
        <v>40329</v>
      </c>
      <c r="C281" s="1">
        <v>64000015</v>
      </c>
      <c r="D281" s="2" t="s">
        <v>535</v>
      </c>
      <c r="E281" s="2" t="s">
        <v>536</v>
      </c>
      <c r="F281" s="1">
        <v>1009.63</v>
      </c>
      <c r="G281" s="1">
        <v>0</v>
      </c>
    </row>
    <row r="282" spans="1:7">
      <c r="A282" s="1">
        <v>1349</v>
      </c>
      <c r="B282" s="13">
        <v>40359</v>
      </c>
      <c r="C282" s="1">
        <v>64000016</v>
      </c>
      <c r="D282" s="2" t="s">
        <v>535</v>
      </c>
      <c r="E282" s="2" t="s">
        <v>537</v>
      </c>
      <c r="F282" s="1">
        <v>1354.19</v>
      </c>
      <c r="G282" s="1">
        <v>0</v>
      </c>
    </row>
    <row r="283" spans="1:7">
      <c r="A283" s="1">
        <v>1379</v>
      </c>
      <c r="B283" s="13">
        <v>40359</v>
      </c>
      <c r="C283" s="1">
        <v>64000017</v>
      </c>
      <c r="D283" s="2" t="s">
        <v>535</v>
      </c>
      <c r="E283" s="1" t="s">
        <v>538</v>
      </c>
      <c r="F283" s="1">
        <v>245.01</v>
      </c>
      <c r="G283" s="1">
        <v>0</v>
      </c>
    </row>
    <row r="284" spans="1:7">
      <c r="A284" s="1">
        <v>1674</v>
      </c>
      <c r="B284" s="13">
        <v>40390</v>
      </c>
      <c r="C284" s="1">
        <v>64000018</v>
      </c>
      <c r="D284" s="2" t="s">
        <v>535</v>
      </c>
      <c r="E284" s="1" t="s">
        <v>539</v>
      </c>
      <c r="F284" s="1">
        <v>1591.24</v>
      </c>
      <c r="G284" s="1">
        <v>0</v>
      </c>
    </row>
    <row r="285" spans="1:7">
      <c r="A285" s="1">
        <v>1675</v>
      </c>
      <c r="B285" s="13">
        <v>40390</v>
      </c>
      <c r="C285" s="1">
        <v>64000019</v>
      </c>
      <c r="D285" s="2" t="s">
        <v>535</v>
      </c>
      <c r="E285" s="1" t="s">
        <v>540</v>
      </c>
      <c r="F285" s="1">
        <v>49.05</v>
      </c>
      <c r="G285" s="1">
        <v>0</v>
      </c>
    </row>
    <row r="286" spans="1:7">
      <c r="A286" s="1">
        <v>1929</v>
      </c>
      <c r="B286" s="13">
        <v>40421</v>
      </c>
      <c r="C286" s="1">
        <v>64000020</v>
      </c>
      <c r="D286" s="2" t="s">
        <v>535</v>
      </c>
      <c r="E286" s="1" t="s">
        <v>541</v>
      </c>
      <c r="F286" s="1">
        <v>358.04</v>
      </c>
      <c r="G286" s="1">
        <v>0</v>
      </c>
    </row>
    <row r="287" spans="1:7">
      <c r="A287" s="1">
        <v>1930</v>
      </c>
      <c r="B287" s="13">
        <v>40421</v>
      </c>
      <c r="C287" s="1">
        <v>64000021</v>
      </c>
      <c r="D287" s="2" t="s">
        <v>535</v>
      </c>
      <c r="E287" s="1" t="s">
        <v>542</v>
      </c>
      <c r="F287" s="1">
        <v>450.32</v>
      </c>
      <c r="G287" s="1">
        <v>0</v>
      </c>
    </row>
    <row r="288" spans="1:7">
      <c r="A288" s="1">
        <v>1938</v>
      </c>
      <c r="B288" s="13">
        <v>40421</v>
      </c>
      <c r="C288" s="1">
        <v>64000017</v>
      </c>
      <c r="D288" s="2" t="s">
        <v>543</v>
      </c>
      <c r="E288" s="1" t="s">
        <v>509</v>
      </c>
      <c r="F288" s="1">
        <v>1591.08</v>
      </c>
      <c r="G288" s="1">
        <v>0</v>
      </c>
    </row>
    <row r="289" spans="1:7">
      <c r="A289" s="1">
        <v>2191</v>
      </c>
      <c r="B289" s="13">
        <v>40451</v>
      </c>
      <c r="C289" s="1">
        <v>64000018</v>
      </c>
      <c r="D289" s="2" t="s">
        <v>543</v>
      </c>
      <c r="E289" s="1" t="s">
        <v>510</v>
      </c>
      <c r="F289" s="1">
        <v>1323.22</v>
      </c>
      <c r="G289" s="1">
        <v>0</v>
      </c>
    </row>
    <row r="290" spans="1:7">
      <c r="A290" s="1">
        <v>2509</v>
      </c>
      <c r="B290" s="13">
        <v>40482</v>
      </c>
      <c r="C290" s="1">
        <v>64000019</v>
      </c>
      <c r="D290" s="2" t="s">
        <v>543</v>
      </c>
      <c r="E290" s="1" t="s">
        <v>511</v>
      </c>
      <c r="F290" s="1">
        <v>1290.08</v>
      </c>
      <c r="G290" s="1">
        <v>0</v>
      </c>
    </row>
    <row r="291" spans="1:7">
      <c r="A291" s="1">
        <v>2782</v>
      </c>
      <c r="B291" s="13">
        <v>40512</v>
      </c>
      <c r="C291" s="1">
        <v>64000020</v>
      </c>
      <c r="D291" s="2" t="s">
        <v>543</v>
      </c>
      <c r="E291" s="2" t="s">
        <v>544</v>
      </c>
      <c r="F291" s="1">
        <v>1303.98</v>
      </c>
      <c r="G291" s="1">
        <v>0</v>
      </c>
    </row>
    <row r="292" spans="1:7">
      <c r="A292" s="1">
        <v>3092</v>
      </c>
      <c r="B292" s="13">
        <v>40543</v>
      </c>
      <c r="C292" s="1">
        <v>64000021</v>
      </c>
      <c r="D292" s="2" t="s">
        <v>543</v>
      </c>
      <c r="E292" s="2" t="s">
        <v>545</v>
      </c>
      <c r="F292" s="1">
        <v>1125.32</v>
      </c>
      <c r="G292" s="1">
        <v>0</v>
      </c>
    </row>
    <row r="293" spans="1:7">
      <c r="A293" s="1">
        <v>3093</v>
      </c>
      <c r="B293" s="13">
        <v>40543</v>
      </c>
      <c r="C293" s="1">
        <v>64000022</v>
      </c>
      <c r="D293" s="2" t="s">
        <v>543</v>
      </c>
      <c r="E293" s="2" t="s">
        <v>546</v>
      </c>
      <c r="F293" s="1">
        <v>780.9</v>
      </c>
      <c r="G293" s="1">
        <v>0</v>
      </c>
    </row>
    <row r="294" spans="1:7">
      <c r="A294" s="1">
        <v>1695</v>
      </c>
      <c r="B294" s="13">
        <v>40390</v>
      </c>
      <c r="C294" s="1">
        <v>64900000</v>
      </c>
      <c r="D294" s="1" t="s">
        <v>32</v>
      </c>
      <c r="E294" s="1" t="s">
        <v>504</v>
      </c>
      <c r="F294" s="1">
        <v>44.93</v>
      </c>
      <c r="G294" s="1">
        <v>0</v>
      </c>
    </row>
    <row r="295" spans="1:7">
      <c r="A295" s="1">
        <v>2023</v>
      </c>
      <c r="B295" s="13">
        <v>40432</v>
      </c>
      <c r="C295" s="1">
        <v>64900001</v>
      </c>
      <c r="D295" s="1" t="s">
        <v>32</v>
      </c>
      <c r="E295" s="1" t="s">
        <v>488</v>
      </c>
      <c r="F295" s="1">
        <v>320</v>
      </c>
      <c r="G295" s="1">
        <v>0</v>
      </c>
    </row>
    <row r="296" spans="1:7">
      <c r="A296" s="1">
        <v>2024</v>
      </c>
      <c r="B296" s="13">
        <v>40432</v>
      </c>
      <c r="C296" s="1">
        <v>64900002</v>
      </c>
      <c r="D296" s="1" t="s">
        <v>32</v>
      </c>
      <c r="E296" s="1" t="s">
        <v>33</v>
      </c>
      <c r="F296" s="1">
        <v>510</v>
      </c>
      <c r="G296" s="1">
        <v>0</v>
      </c>
    </row>
    <row r="297" spans="1:7">
      <c r="A297" s="1">
        <v>2025</v>
      </c>
      <c r="B297" s="13">
        <v>40432</v>
      </c>
      <c r="C297" s="1">
        <v>64900003</v>
      </c>
      <c r="D297" s="1" t="s">
        <v>32</v>
      </c>
      <c r="E297" s="1" t="s">
        <v>505</v>
      </c>
      <c r="F297" s="1">
        <v>160</v>
      </c>
      <c r="G297" s="1">
        <v>0</v>
      </c>
    </row>
    <row r="298" spans="1:7">
      <c r="A298" s="1">
        <v>2026</v>
      </c>
      <c r="B298" s="13">
        <v>40432</v>
      </c>
      <c r="C298" s="1">
        <v>64900004</v>
      </c>
      <c r="D298" s="1" t="s">
        <v>32</v>
      </c>
      <c r="E298" s="1" t="s">
        <v>507</v>
      </c>
      <c r="F298" s="1">
        <v>370</v>
      </c>
      <c r="G298" s="1">
        <v>0</v>
      </c>
    </row>
    <row r="299" spans="1:7">
      <c r="A299" s="1">
        <v>2400</v>
      </c>
      <c r="B299" s="13">
        <v>40474</v>
      </c>
      <c r="C299" s="1">
        <v>64900005</v>
      </c>
      <c r="D299" s="1" t="s">
        <v>32</v>
      </c>
      <c r="E299" s="1" t="s">
        <v>414</v>
      </c>
      <c r="F299" s="1">
        <v>300</v>
      </c>
      <c r="G299" s="1">
        <v>0</v>
      </c>
    </row>
    <row r="300" spans="1:7">
      <c r="A300" s="1">
        <v>2569</v>
      </c>
      <c r="B300" s="13">
        <v>40489</v>
      </c>
      <c r="C300" s="1">
        <v>64900006</v>
      </c>
      <c r="D300" s="1" t="s">
        <v>32</v>
      </c>
      <c r="E300" s="1" t="s">
        <v>415</v>
      </c>
      <c r="F300" s="1">
        <v>640</v>
      </c>
      <c r="G300" s="1">
        <v>0</v>
      </c>
    </row>
    <row r="301" spans="1:7">
      <c r="A301" s="1">
        <v>2121</v>
      </c>
      <c r="B301" s="13">
        <v>40446</v>
      </c>
      <c r="C301" s="1">
        <v>66500000</v>
      </c>
      <c r="D301" s="1" t="s">
        <v>34</v>
      </c>
      <c r="E301" s="1" t="s">
        <v>310</v>
      </c>
      <c r="F301" s="1">
        <v>942.86</v>
      </c>
      <c r="G301" s="1">
        <v>0</v>
      </c>
    </row>
    <row r="302" spans="1:7">
      <c r="A302" s="1">
        <v>2362</v>
      </c>
      <c r="B302" s="13">
        <v>40468</v>
      </c>
      <c r="C302" s="1">
        <v>66500001</v>
      </c>
      <c r="D302" s="1" t="s">
        <v>34</v>
      </c>
      <c r="E302" s="1" t="s">
        <v>311</v>
      </c>
      <c r="F302" s="1">
        <v>1255.25</v>
      </c>
      <c r="G302" s="1">
        <v>0</v>
      </c>
    </row>
    <row r="303" spans="1:7">
      <c r="A303" s="1">
        <v>2643</v>
      </c>
      <c r="B303" s="13">
        <v>40498</v>
      </c>
      <c r="C303" s="1">
        <v>66500002</v>
      </c>
      <c r="D303" s="1" t="s">
        <v>34</v>
      </c>
      <c r="E303" s="1" t="s">
        <v>396</v>
      </c>
      <c r="F303" s="1">
        <v>195.62</v>
      </c>
      <c r="G303" s="1">
        <v>0</v>
      </c>
    </row>
    <row r="304" spans="1:7">
      <c r="A304" s="1">
        <v>3155</v>
      </c>
      <c r="B304" s="13">
        <v>40543</v>
      </c>
      <c r="C304" s="1">
        <v>68100000</v>
      </c>
      <c r="D304" s="1" t="s">
        <v>35</v>
      </c>
      <c r="E304" s="1" t="s">
        <v>36</v>
      </c>
      <c r="F304" s="1">
        <v>254.43</v>
      </c>
      <c r="G304" s="1">
        <v>0</v>
      </c>
    </row>
    <row r="305" spans="1:7">
      <c r="A305" s="1">
        <v>3156</v>
      </c>
      <c r="B305" s="13">
        <v>40543</v>
      </c>
      <c r="C305" s="1">
        <v>68100001</v>
      </c>
      <c r="D305" s="1" t="s">
        <v>35</v>
      </c>
      <c r="E305" s="1" t="s">
        <v>37</v>
      </c>
      <c r="F305" s="1">
        <v>1436.05</v>
      </c>
      <c r="G305" s="1">
        <v>0</v>
      </c>
    </row>
    <row r="306" spans="1:7">
      <c r="A306" s="1">
        <v>3185</v>
      </c>
      <c r="B306" s="13">
        <v>40543</v>
      </c>
      <c r="C306" s="1">
        <v>68100002</v>
      </c>
      <c r="D306" s="1" t="s">
        <v>35</v>
      </c>
      <c r="E306" s="1" t="s">
        <v>38</v>
      </c>
      <c r="F306" s="1">
        <v>35.770000000000003</v>
      </c>
      <c r="G306" s="1">
        <v>0</v>
      </c>
    </row>
    <row r="307" spans="1:7">
      <c r="A307" s="1">
        <v>3193</v>
      </c>
      <c r="B307" s="13">
        <v>40543</v>
      </c>
      <c r="C307" s="1">
        <v>68100003</v>
      </c>
      <c r="D307" s="1" t="s">
        <v>35</v>
      </c>
      <c r="E307" s="1" t="s">
        <v>39</v>
      </c>
      <c r="F307" s="1">
        <v>285.86</v>
      </c>
      <c r="G307" s="1">
        <v>0</v>
      </c>
    </row>
    <row r="308" spans="1:7">
      <c r="A308" s="1">
        <v>3200</v>
      </c>
      <c r="B308" s="13">
        <v>40543</v>
      </c>
      <c r="C308" s="1">
        <v>68100004</v>
      </c>
      <c r="D308" s="1" t="s">
        <v>35</v>
      </c>
      <c r="E308" s="1" t="s">
        <v>40</v>
      </c>
      <c r="F308" s="1">
        <v>16734.46</v>
      </c>
      <c r="G308" s="1">
        <v>0</v>
      </c>
    </row>
    <row r="309" spans="1:7">
      <c r="A309" s="1">
        <v>3202</v>
      </c>
      <c r="B309" s="13">
        <v>40543</v>
      </c>
      <c r="C309" s="1">
        <v>68100005</v>
      </c>
      <c r="D309" s="1" t="s">
        <v>35</v>
      </c>
      <c r="E309" s="1" t="s">
        <v>41</v>
      </c>
      <c r="F309" s="1">
        <v>237.47</v>
      </c>
      <c r="G309" s="1">
        <v>0</v>
      </c>
    </row>
    <row r="310" spans="1:7">
      <c r="A310" s="1">
        <v>3206</v>
      </c>
      <c r="B310" s="13">
        <v>40543</v>
      </c>
      <c r="C310" s="1">
        <v>68100006</v>
      </c>
      <c r="D310" s="1" t="s">
        <v>35</v>
      </c>
      <c r="E310" s="1" t="s">
        <v>42</v>
      </c>
      <c r="F310" s="1">
        <v>46.13</v>
      </c>
      <c r="G310" s="1">
        <v>0</v>
      </c>
    </row>
    <row r="311" spans="1:7">
      <c r="A311" s="1">
        <v>3207</v>
      </c>
      <c r="B311" s="13">
        <v>40543</v>
      </c>
      <c r="C311" s="1">
        <v>68100007</v>
      </c>
      <c r="D311" s="1" t="s">
        <v>35</v>
      </c>
      <c r="E311" s="1" t="s">
        <v>43</v>
      </c>
      <c r="F311" s="1">
        <v>64.98</v>
      </c>
      <c r="G311" s="1">
        <v>0</v>
      </c>
    </row>
    <row r="312" spans="1:7">
      <c r="A312" s="1">
        <v>3208</v>
      </c>
      <c r="B312" s="13">
        <v>40543</v>
      </c>
      <c r="C312" s="1">
        <v>68100008</v>
      </c>
      <c r="D312" s="1" t="s">
        <v>35</v>
      </c>
      <c r="E312" s="1" t="s">
        <v>44</v>
      </c>
      <c r="F312" s="1">
        <v>6.99</v>
      </c>
      <c r="G312" s="1">
        <v>0</v>
      </c>
    </row>
    <row r="313" spans="1:7">
      <c r="A313" s="1">
        <v>55</v>
      </c>
      <c r="B313" s="13">
        <v>40189</v>
      </c>
      <c r="C313" s="1">
        <v>70000000</v>
      </c>
      <c r="D313" s="1" t="s">
        <v>45</v>
      </c>
      <c r="E313" s="1" t="s">
        <v>416</v>
      </c>
      <c r="F313" s="1">
        <v>0</v>
      </c>
      <c r="G313" s="1">
        <v>40.1</v>
      </c>
    </row>
    <row r="314" spans="1:7">
      <c r="A314" s="1">
        <v>116</v>
      </c>
      <c r="B314" s="13">
        <v>40207</v>
      </c>
      <c r="C314" s="1">
        <v>70000001</v>
      </c>
      <c r="D314" s="1" t="s">
        <v>45</v>
      </c>
      <c r="E314" s="1" t="s">
        <v>312</v>
      </c>
      <c r="F314" s="1">
        <v>0</v>
      </c>
      <c r="G314" s="1">
        <v>7081.08</v>
      </c>
    </row>
    <row r="315" spans="1:7">
      <c r="A315" s="1">
        <v>119</v>
      </c>
      <c r="B315" s="13">
        <v>40208</v>
      </c>
      <c r="C315" s="1">
        <v>70000002</v>
      </c>
      <c r="D315" s="1" t="s">
        <v>45</v>
      </c>
      <c r="E315" s="1" t="s">
        <v>641</v>
      </c>
      <c r="F315" s="1">
        <v>0</v>
      </c>
      <c r="G315" s="1">
        <v>648.12</v>
      </c>
    </row>
    <row r="316" spans="1:7">
      <c r="A316" s="1">
        <v>120</v>
      </c>
      <c r="B316" s="13">
        <v>40208</v>
      </c>
      <c r="C316" s="1">
        <v>70000003</v>
      </c>
      <c r="D316" s="1" t="s">
        <v>45</v>
      </c>
      <c r="E316" s="1" t="s">
        <v>270</v>
      </c>
      <c r="F316" s="1">
        <v>0</v>
      </c>
      <c r="G316" s="1">
        <v>601.67999999999995</v>
      </c>
    </row>
    <row r="317" spans="1:7">
      <c r="A317" s="1">
        <v>121</v>
      </c>
      <c r="B317" s="13">
        <v>40208</v>
      </c>
      <c r="C317" s="1">
        <v>70000004</v>
      </c>
      <c r="D317" s="1" t="s">
        <v>45</v>
      </c>
      <c r="E317" s="1" t="s">
        <v>271</v>
      </c>
      <c r="F317" s="1">
        <v>0</v>
      </c>
      <c r="G317" s="1">
        <v>327.8</v>
      </c>
    </row>
    <row r="318" spans="1:7">
      <c r="A318" s="1">
        <v>122</v>
      </c>
      <c r="B318" s="13">
        <v>40208</v>
      </c>
      <c r="C318" s="1">
        <v>70000005</v>
      </c>
      <c r="D318" s="1" t="s">
        <v>45</v>
      </c>
      <c r="E318" s="2" t="s">
        <v>547</v>
      </c>
      <c r="F318" s="1">
        <v>0</v>
      </c>
      <c r="G318" s="1">
        <v>128</v>
      </c>
    </row>
    <row r="319" spans="1:7">
      <c r="A319" s="1">
        <v>123</v>
      </c>
      <c r="B319" s="13">
        <v>40208</v>
      </c>
      <c r="C319" s="1">
        <v>70000006</v>
      </c>
      <c r="D319" s="1" t="s">
        <v>45</v>
      </c>
      <c r="E319" s="1" t="s">
        <v>46</v>
      </c>
      <c r="F319" s="1">
        <v>0</v>
      </c>
      <c r="G319" s="1">
        <v>41.14</v>
      </c>
    </row>
    <row r="320" spans="1:7">
      <c r="A320" s="1">
        <v>130</v>
      </c>
      <c r="B320" s="13">
        <v>40209</v>
      </c>
      <c r="C320" s="1">
        <v>70000007</v>
      </c>
      <c r="D320" s="1" t="s">
        <v>45</v>
      </c>
      <c r="E320" s="1" t="s">
        <v>603</v>
      </c>
      <c r="F320" s="1">
        <v>0</v>
      </c>
      <c r="G320" s="1">
        <v>140.13999999999999</v>
      </c>
    </row>
    <row r="321" spans="1:7">
      <c r="A321" s="1">
        <v>131</v>
      </c>
      <c r="B321" s="13">
        <v>40209</v>
      </c>
      <c r="C321" s="1">
        <v>70000008</v>
      </c>
      <c r="D321" s="1" t="s">
        <v>45</v>
      </c>
      <c r="E321" s="2" t="s">
        <v>550</v>
      </c>
      <c r="F321" s="1">
        <v>0</v>
      </c>
      <c r="G321" s="1">
        <v>24.42</v>
      </c>
    </row>
    <row r="322" spans="1:7">
      <c r="A322" s="1">
        <v>132</v>
      </c>
      <c r="B322" s="13">
        <v>40209</v>
      </c>
      <c r="C322" s="1">
        <v>70000009</v>
      </c>
      <c r="D322" s="1" t="s">
        <v>45</v>
      </c>
      <c r="E322" s="1" t="s">
        <v>713</v>
      </c>
      <c r="F322" s="1">
        <v>0</v>
      </c>
      <c r="G322" s="1">
        <v>26.18</v>
      </c>
    </row>
    <row r="323" spans="1:7">
      <c r="A323" s="1">
        <v>133</v>
      </c>
      <c r="B323" s="13">
        <v>40209</v>
      </c>
      <c r="C323" s="1">
        <v>70000010</v>
      </c>
      <c r="D323" s="1" t="s">
        <v>45</v>
      </c>
      <c r="E323" s="1" t="s">
        <v>718</v>
      </c>
      <c r="F323" s="1">
        <v>0</v>
      </c>
      <c r="G323" s="1">
        <v>209.66</v>
      </c>
    </row>
    <row r="324" spans="1:7">
      <c r="A324" s="1">
        <v>134</v>
      </c>
      <c r="B324" s="13">
        <v>40209</v>
      </c>
      <c r="C324" s="1">
        <v>70000011</v>
      </c>
      <c r="D324" s="1" t="s">
        <v>45</v>
      </c>
      <c r="E324" s="2" t="s">
        <v>555</v>
      </c>
      <c r="F324" s="1">
        <v>0</v>
      </c>
      <c r="G324" s="1">
        <v>187.33</v>
      </c>
    </row>
    <row r="325" spans="1:7">
      <c r="A325" s="1">
        <v>135</v>
      </c>
      <c r="B325" s="13">
        <v>40209</v>
      </c>
      <c r="C325" s="1">
        <v>70000012</v>
      </c>
      <c r="D325" s="1" t="s">
        <v>45</v>
      </c>
      <c r="E325" s="1" t="s">
        <v>417</v>
      </c>
      <c r="F325" s="1">
        <v>0</v>
      </c>
      <c r="G325" s="1">
        <v>1541.21</v>
      </c>
    </row>
    <row r="326" spans="1:7">
      <c r="A326" s="1">
        <v>136</v>
      </c>
      <c r="B326" s="13">
        <v>40209</v>
      </c>
      <c r="C326" s="1">
        <v>70000013</v>
      </c>
      <c r="D326" s="1" t="s">
        <v>45</v>
      </c>
      <c r="E326" s="1" t="s">
        <v>236</v>
      </c>
      <c r="F326" s="1">
        <v>0</v>
      </c>
      <c r="G326" s="1">
        <v>1258.8699999999999</v>
      </c>
    </row>
    <row r="327" spans="1:7">
      <c r="A327" s="1">
        <v>137</v>
      </c>
      <c r="B327" s="13">
        <v>40209</v>
      </c>
      <c r="C327" s="1">
        <v>70000014</v>
      </c>
      <c r="D327" s="1" t="s">
        <v>45</v>
      </c>
      <c r="E327" s="1" t="s">
        <v>237</v>
      </c>
      <c r="F327" s="1">
        <v>0</v>
      </c>
      <c r="G327" s="1">
        <v>433.63</v>
      </c>
    </row>
    <row r="328" spans="1:7">
      <c r="A328" s="1">
        <v>138</v>
      </c>
      <c r="B328" s="13">
        <v>40209</v>
      </c>
      <c r="C328" s="1">
        <v>70000015</v>
      </c>
      <c r="D328" s="1" t="s">
        <v>45</v>
      </c>
      <c r="E328" s="1" t="s">
        <v>329</v>
      </c>
      <c r="F328" s="1">
        <v>0</v>
      </c>
      <c r="G328" s="1">
        <v>259.60000000000002</v>
      </c>
    </row>
    <row r="329" spans="1:7">
      <c r="A329" s="1">
        <v>188</v>
      </c>
      <c r="B329" s="13">
        <v>40216</v>
      </c>
      <c r="C329" s="1">
        <v>70000016</v>
      </c>
      <c r="D329" s="1" t="s">
        <v>45</v>
      </c>
      <c r="E329" s="1" t="s">
        <v>47</v>
      </c>
      <c r="F329" s="1">
        <v>0</v>
      </c>
      <c r="G329" s="1">
        <v>90</v>
      </c>
    </row>
    <row r="330" spans="1:7">
      <c r="A330" s="1">
        <v>211</v>
      </c>
      <c r="B330" s="13">
        <v>40221</v>
      </c>
      <c r="C330" s="1">
        <v>70000017</v>
      </c>
      <c r="D330" s="1" t="s">
        <v>45</v>
      </c>
      <c r="E330" s="2" t="s">
        <v>558</v>
      </c>
      <c r="F330" s="1">
        <v>0</v>
      </c>
      <c r="G330" s="1">
        <v>267.63</v>
      </c>
    </row>
    <row r="331" spans="1:7">
      <c r="A331" s="1">
        <v>223</v>
      </c>
      <c r="B331" s="13">
        <v>40223</v>
      </c>
      <c r="C331" s="1">
        <v>70000018</v>
      </c>
      <c r="D331" s="1" t="s">
        <v>45</v>
      </c>
      <c r="E331" s="1" t="s">
        <v>524</v>
      </c>
      <c r="F331" s="1">
        <v>0</v>
      </c>
      <c r="G331" s="1">
        <v>2192.67</v>
      </c>
    </row>
    <row r="332" spans="1:7">
      <c r="A332" s="1">
        <v>238</v>
      </c>
      <c r="B332" s="13">
        <v>40227</v>
      </c>
      <c r="C332" s="1">
        <v>70000019</v>
      </c>
      <c r="D332" s="1" t="s">
        <v>45</v>
      </c>
      <c r="E332" s="2" t="s">
        <v>696</v>
      </c>
      <c r="F332" s="1">
        <v>0</v>
      </c>
      <c r="G332" s="1">
        <v>48.6</v>
      </c>
    </row>
    <row r="333" spans="1:7">
      <c r="A333" s="1">
        <v>239</v>
      </c>
      <c r="B333" s="13">
        <v>40227</v>
      </c>
      <c r="C333" s="1">
        <v>70000020</v>
      </c>
      <c r="D333" s="1" t="s">
        <v>45</v>
      </c>
      <c r="E333" s="1" t="s">
        <v>394</v>
      </c>
      <c r="F333" s="1">
        <v>0</v>
      </c>
      <c r="G333" s="1">
        <v>45.74</v>
      </c>
    </row>
    <row r="334" spans="1:7">
      <c r="A334" s="1">
        <v>257</v>
      </c>
      <c r="B334" s="13">
        <v>40229</v>
      </c>
      <c r="C334" s="1">
        <v>70000021</v>
      </c>
      <c r="D334" s="1" t="s">
        <v>45</v>
      </c>
      <c r="E334" s="1" t="s">
        <v>48</v>
      </c>
      <c r="F334" s="1">
        <v>0</v>
      </c>
      <c r="G334" s="1">
        <v>46.38</v>
      </c>
    </row>
    <row r="335" spans="1:7">
      <c r="A335" s="1">
        <v>299</v>
      </c>
      <c r="B335" s="13">
        <v>40235</v>
      </c>
      <c r="C335" s="1">
        <v>70000022</v>
      </c>
      <c r="D335" s="1" t="s">
        <v>45</v>
      </c>
      <c r="E335" s="1" t="s">
        <v>642</v>
      </c>
      <c r="F335" s="1">
        <v>0</v>
      </c>
      <c r="G335" s="1">
        <v>203.5</v>
      </c>
    </row>
    <row r="336" spans="1:7">
      <c r="A336" s="1">
        <v>301</v>
      </c>
      <c r="B336" s="13">
        <v>40235</v>
      </c>
      <c r="C336" s="1">
        <v>70000023</v>
      </c>
      <c r="D336" s="1" t="s">
        <v>45</v>
      </c>
      <c r="E336" s="1" t="s">
        <v>719</v>
      </c>
      <c r="F336" s="1">
        <v>0</v>
      </c>
      <c r="G336" s="1">
        <v>167.86</v>
      </c>
    </row>
    <row r="337" spans="1:7">
      <c r="A337" s="1">
        <v>302</v>
      </c>
      <c r="B337" s="13">
        <v>40235</v>
      </c>
      <c r="C337" s="1">
        <v>70000024</v>
      </c>
      <c r="D337" s="1" t="s">
        <v>45</v>
      </c>
      <c r="E337" s="1" t="s">
        <v>313</v>
      </c>
      <c r="F337" s="1">
        <v>0</v>
      </c>
      <c r="G337" s="1">
        <v>7961.33</v>
      </c>
    </row>
    <row r="338" spans="1:7">
      <c r="A338" s="1">
        <v>303</v>
      </c>
      <c r="B338" s="13">
        <v>40235</v>
      </c>
      <c r="C338" s="1">
        <v>70000025</v>
      </c>
      <c r="D338" s="1" t="s">
        <v>45</v>
      </c>
      <c r="E338" s="1" t="s">
        <v>418</v>
      </c>
      <c r="F338" s="1">
        <v>0</v>
      </c>
      <c r="G338" s="1">
        <v>1455.32</v>
      </c>
    </row>
    <row r="339" spans="1:7">
      <c r="A339" s="1">
        <v>304</v>
      </c>
      <c r="B339" s="13">
        <v>40235</v>
      </c>
      <c r="C339" s="1">
        <v>70000026</v>
      </c>
      <c r="D339" s="1" t="s">
        <v>45</v>
      </c>
      <c r="E339" s="1" t="s">
        <v>238</v>
      </c>
      <c r="F339" s="1">
        <v>0</v>
      </c>
      <c r="G339" s="1">
        <v>2006.16</v>
      </c>
    </row>
    <row r="340" spans="1:7">
      <c r="A340" s="1">
        <v>305</v>
      </c>
      <c r="B340" s="13">
        <v>40235</v>
      </c>
      <c r="C340" s="1">
        <v>70000027</v>
      </c>
      <c r="D340" s="1" t="s">
        <v>45</v>
      </c>
      <c r="E340" s="1" t="s">
        <v>49</v>
      </c>
      <c r="F340" s="1">
        <v>0</v>
      </c>
      <c r="G340" s="1">
        <v>850.46</v>
      </c>
    </row>
    <row r="341" spans="1:7">
      <c r="A341" s="1">
        <v>306</v>
      </c>
      <c r="B341" s="13">
        <v>40235</v>
      </c>
      <c r="C341" s="1">
        <v>70000028</v>
      </c>
      <c r="D341" s="1" t="s">
        <v>45</v>
      </c>
      <c r="E341" s="1" t="s">
        <v>604</v>
      </c>
      <c r="F341" s="1">
        <v>0</v>
      </c>
      <c r="G341" s="1">
        <v>77.989999999999995</v>
      </c>
    </row>
    <row r="342" spans="1:7">
      <c r="A342" s="1">
        <v>307</v>
      </c>
      <c r="B342" s="13">
        <v>40235</v>
      </c>
      <c r="C342" s="1">
        <v>70000029</v>
      </c>
      <c r="D342" s="1" t="s">
        <v>45</v>
      </c>
      <c r="E342" s="1" t="s">
        <v>272</v>
      </c>
      <c r="F342" s="1">
        <v>0</v>
      </c>
      <c r="G342" s="1">
        <v>559.70000000000005</v>
      </c>
    </row>
    <row r="343" spans="1:7">
      <c r="A343" s="1">
        <v>308</v>
      </c>
      <c r="B343" s="13">
        <v>40235</v>
      </c>
      <c r="C343" s="1">
        <v>70000030</v>
      </c>
      <c r="D343" s="1" t="s">
        <v>45</v>
      </c>
      <c r="E343" s="1" t="s">
        <v>273</v>
      </c>
      <c r="F343" s="1">
        <v>0</v>
      </c>
      <c r="G343" s="1">
        <v>178.78</v>
      </c>
    </row>
    <row r="344" spans="1:7">
      <c r="A344" s="1">
        <v>309</v>
      </c>
      <c r="B344" s="13">
        <v>40235</v>
      </c>
      <c r="C344" s="1">
        <v>70000031</v>
      </c>
      <c r="D344" s="1" t="s">
        <v>45</v>
      </c>
      <c r="E344" s="1" t="s">
        <v>274</v>
      </c>
      <c r="F344" s="1">
        <v>0</v>
      </c>
      <c r="G344" s="1">
        <v>110.46</v>
      </c>
    </row>
    <row r="345" spans="1:7">
      <c r="A345" s="1">
        <v>310</v>
      </c>
      <c r="B345" s="13">
        <v>40235</v>
      </c>
      <c r="C345" s="1">
        <v>70000032</v>
      </c>
      <c r="D345" s="1" t="s">
        <v>45</v>
      </c>
      <c r="E345" s="2" t="s">
        <v>697</v>
      </c>
      <c r="F345" s="1">
        <v>0</v>
      </c>
      <c r="G345" s="1">
        <v>172.08</v>
      </c>
    </row>
    <row r="346" spans="1:7">
      <c r="A346" s="1">
        <v>311</v>
      </c>
      <c r="B346" s="13">
        <v>40235</v>
      </c>
      <c r="C346" s="1">
        <v>70000033</v>
      </c>
      <c r="D346" s="1" t="s">
        <v>45</v>
      </c>
      <c r="E346" s="1" t="s">
        <v>468</v>
      </c>
      <c r="F346" s="1">
        <v>0</v>
      </c>
      <c r="G346" s="1">
        <v>55.54</v>
      </c>
    </row>
    <row r="347" spans="1:7">
      <c r="A347" s="1">
        <v>312</v>
      </c>
      <c r="B347" s="13">
        <v>40235</v>
      </c>
      <c r="C347" s="1">
        <v>70000034</v>
      </c>
      <c r="D347" s="1" t="s">
        <v>45</v>
      </c>
      <c r="E347" s="1" t="s">
        <v>330</v>
      </c>
      <c r="F347" s="1">
        <v>0</v>
      </c>
      <c r="G347" s="1">
        <v>180.33</v>
      </c>
    </row>
    <row r="348" spans="1:7">
      <c r="A348" s="1">
        <v>317</v>
      </c>
      <c r="B348" s="13">
        <v>40236</v>
      </c>
      <c r="C348" s="1">
        <v>70000035</v>
      </c>
      <c r="D348" s="1" t="s">
        <v>45</v>
      </c>
      <c r="E348" s="1" t="s">
        <v>577</v>
      </c>
      <c r="F348" s="1">
        <v>0</v>
      </c>
      <c r="G348" s="1">
        <v>37.51</v>
      </c>
    </row>
    <row r="349" spans="1:7">
      <c r="A349" s="1">
        <v>318</v>
      </c>
      <c r="B349" s="13">
        <v>40236</v>
      </c>
      <c r="C349" s="1">
        <v>70000036</v>
      </c>
      <c r="D349" s="1" t="s">
        <v>45</v>
      </c>
      <c r="E349" s="2" t="s">
        <v>559</v>
      </c>
      <c r="F349" s="1">
        <v>0</v>
      </c>
      <c r="G349" s="1">
        <v>135.41</v>
      </c>
    </row>
    <row r="350" spans="1:7">
      <c r="A350" s="1">
        <v>319</v>
      </c>
      <c r="B350" s="13">
        <v>40236</v>
      </c>
      <c r="C350" s="1">
        <v>70000037</v>
      </c>
      <c r="D350" s="1" t="s">
        <v>45</v>
      </c>
      <c r="E350" s="1" t="s">
        <v>50</v>
      </c>
      <c r="F350" s="1">
        <v>0</v>
      </c>
      <c r="G350" s="1">
        <v>46.09</v>
      </c>
    </row>
    <row r="351" spans="1:7">
      <c r="A351" s="1">
        <v>387</v>
      </c>
      <c r="B351" s="13">
        <v>40243</v>
      </c>
      <c r="C351" s="1">
        <v>70000038</v>
      </c>
      <c r="D351" s="1" t="s">
        <v>45</v>
      </c>
      <c r="E351" s="1" t="s">
        <v>605</v>
      </c>
      <c r="F351" s="1">
        <v>0</v>
      </c>
      <c r="G351" s="1">
        <v>152.68</v>
      </c>
    </row>
    <row r="352" spans="1:7">
      <c r="A352" s="1">
        <v>401</v>
      </c>
      <c r="B352" s="13">
        <v>40244</v>
      </c>
      <c r="C352" s="1">
        <v>70000039</v>
      </c>
      <c r="D352" s="1" t="s">
        <v>45</v>
      </c>
      <c r="E352" s="1" t="s">
        <v>698</v>
      </c>
      <c r="F352" s="1">
        <v>0</v>
      </c>
      <c r="G352" s="1">
        <v>14.3</v>
      </c>
    </row>
    <row r="353" spans="1:7">
      <c r="A353" s="1">
        <v>415</v>
      </c>
      <c r="B353" s="13">
        <v>40245</v>
      </c>
      <c r="C353" s="1">
        <v>70000040</v>
      </c>
      <c r="D353" s="1" t="s">
        <v>45</v>
      </c>
      <c r="E353" s="1" t="s">
        <v>684</v>
      </c>
      <c r="F353" s="1">
        <v>0</v>
      </c>
      <c r="G353" s="1">
        <v>46.6</v>
      </c>
    </row>
    <row r="354" spans="1:7">
      <c r="A354" s="1">
        <v>416</v>
      </c>
      <c r="B354" s="13">
        <v>40245</v>
      </c>
      <c r="C354" s="1">
        <v>70000041</v>
      </c>
      <c r="D354" s="1" t="s">
        <v>45</v>
      </c>
      <c r="E354" s="1" t="s">
        <v>699</v>
      </c>
      <c r="F354" s="1">
        <v>0</v>
      </c>
      <c r="G354" s="1">
        <v>32.56</v>
      </c>
    </row>
    <row r="355" spans="1:7">
      <c r="A355" s="1">
        <v>417</v>
      </c>
      <c r="B355" s="13">
        <v>40245</v>
      </c>
      <c r="C355" s="1">
        <v>70000042</v>
      </c>
      <c r="D355" s="1" t="s">
        <v>45</v>
      </c>
      <c r="E355" s="1" t="s">
        <v>548</v>
      </c>
      <c r="F355" s="1">
        <v>0</v>
      </c>
      <c r="G355" s="1">
        <v>21</v>
      </c>
    </row>
    <row r="356" spans="1:7">
      <c r="A356" s="1">
        <v>419</v>
      </c>
      <c r="B356" s="13">
        <v>40247</v>
      </c>
      <c r="C356" s="1">
        <v>70000043</v>
      </c>
      <c r="D356" s="1" t="s">
        <v>45</v>
      </c>
      <c r="E356" s="2" t="s">
        <v>568</v>
      </c>
      <c r="F356" s="1">
        <v>0</v>
      </c>
      <c r="G356" s="1">
        <v>70.180000000000007</v>
      </c>
    </row>
    <row r="357" spans="1:7">
      <c r="A357" s="1">
        <v>491</v>
      </c>
      <c r="B357" s="13">
        <v>40263</v>
      </c>
      <c r="C357" s="1">
        <v>70000044</v>
      </c>
      <c r="D357" s="1" t="s">
        <v>45</v>
      </c>
      <c r="E357" s="1" t="s">
        <v>51</v>
      </c>
      <c r="F357" s="1">
        <v>0</v>
      </c>
      <c r="G357" s="1">
        <v>32.450000000000003</v>
      </c>
    </row>
    <row r="358" spans="1:7">
      <c r="A358" s="1">
        <v>492</v>
      </c>
      <c r="B358" s="13">
        <v>40263</v>
      </c>
      <c r="C358" s="1">
        <v>70000045</v>
      </c>
      <c r="D358" s="1" t="s">
        <v>45</v>
      </c>
      <c r="E358" s="1" t="s">
        <v>314</v>
      </c>
      <c r="F358" s="1">
        <v>0</v>
      </c>
      <c r="G358" s="1">
        <v>8063.62</v>
      </c>
    </row>
    <row r="359" spans="1:7">
      <c r="A359" s="1">
        <v>493</v>
      </c>
      <c r="B359" s="13">
        <v>40263</v>
      </c>
      <c r="C359" s="1">
        <v>70000046</v>
      </c>
      <c r="D359" s="1" t="s">
        <v>45</v>
      </c>
      <c r="E359" s="1" t="s">
        <v>275</v>
      </c>
      <c r="F359" s="1">
        <v>0</v>
      </c>
      <c r="G359" s="1">
        <v>286.98</v>
      </c>
    </row>
    <row r="360" spans="1:7">
      <c r="A360" s="1">
        <v>494</v>
      </c>
      <c r="B360" s="13">
        <v>40263</v>
      </c>
      <c r="C360" s="1">
        <v>70000047</v>
      </c>
      <c r="D360" s="1" t="s">
        <v>45</v>
      </c>
      <c r="E360" s="1" t="s">
        <v>419</v>
      </c>
      <c r="F360" s="1">
        <v>0</v>
      </c>
      <c r="G360" s="1">
        <v>761.83</v>
      </c>
    </row>
    <row r="361" spans="1:7">
      <c r="A361" s="1">
        <v>504</v>
      </c>
      <c r="B361" s="13">
        <v>40264</v>
      </c>
      <c r="C361" s="1">
        <v>70000048</v>
      </c>
      <c r="D361" s="1" t="s">
        <v>45</v>
      </c>
      <c r="E361" s="1" t="s">
        <v>239</v>
      </c>
      <c r="F361" s="1">
        <v>0</v>
      </c>
      <c r="G361" s="1">
        <v>1316.81</v>
      </c>
    </row>
    <row r="362" spans="1:7">
      <c r="A362" s="1">
        <v>505</v>
      </c>
      <c r="B362" s="13">
        <v>40264</v>
      </c>
      <c r="C362" s="1">
        <v>70000049</v>
      </c>
      <c r="D362" s="1" t="s">
        <v>45</v>
      </c>
      <c r="E362" s="1" t="s">
        <v>276</v>
      </c>
      <c r="F362" s="1">
        <v>0</v>
      </c>
      <c r="G362" s="1">
        <v>426.35</v>
      </c>
    </row>
    <row r="363" spans="1:7">
      <c r="A363" s="1">
        <v>506</v>
      </c>
      <c r="B363" s="13">
        <v>40264</v>
      </c>
      <c r="C363" s="1">
        <v>70000050</v>
      </c>
      <c r="D363" s="1" t="s">
        <v>45</v>
      </c>
      <c r="E363" s="2" t="s">
        <v>565</v>
      </c>
      <c r="F363" s="1">
        <v>0</v>
      </c>
      <c r="G363" s="1">
        <v>2991.78</v>
      </c>
    </row>
    <row r="364" spans="1:7">
      <c r="A364" s="1">
        <v>513</v>
      </c>
      <c r="B364" s="13">
        <v>40265</v>
      </c>
      <c r="C364" s="1">
        <v>70000051</v>
      </c>
      <c r="D364" s="1" t="s">
        <v>45</v>
      </c>
      <c r="E364" s="1" t="s">
        <v>560</v>
      </c>
      <c r="F364" s="1">
        <v>0</v>
      </c>
      <c r="G364" s="1">
        <v>181.28</v>
      </c>
    </row>
    <row r="365" spans="1:7">
      <c r="A365" s="1">
        <v>516</v>
      </c>
      <c r="B365" s="13">
        <v>40265</v>
      </c>
      <c r="C365" s="1">
        <v>70000052</v>
      </c>
      <c r="D365" s="1" t="s">
        <v>45</v>
      </c>
      <c r="E365" s="1" t="s">
        <v>720</v>
      </c>
      <c r="F365" s="1">
        <v>0</v>
      </c>
      <c r="G365" s="1">
        <v>29.37</v>
      </c>
    </row>
    <row r="366" spans="1:7">
      <c r="A366" s="1">
        <v>517</v>
      </c>
      <c r="B366" s="13">
        <v>40265</v>
      </c>
      <c r="C366" s="1">
        <v>70000053</v>
      </c>
      <c r="D366" s="1" t="s">
        <v>45</v>
      </c>
      <c r="E366" s="1" t="s">
        <v>700</v>
      </c>
      <c r="F366" s="1">
        <v>0</v>
      </c>
      <c r="G366" s="1">
        <v>86.68</v>
      </c>
    </row>
    <row r="367" spans="1:7">
      <c r="A367" s="1">
        <v>518</v>
      </c>
      <c r="B367" s="13">
        <v>40265</v>
      </c>
      <c r="C367" s="1">
        <v>70000054</v>
      </c>
      <c r="D367" s="1" t="s">
        <v>45</v>
      </c>
      <c r="E367" s="1" t="s">
        <v>52</v>
      </c>
      <c r="F367" s="1">
        <v>0</v>
      </c>
      <c r="G367" s="1">
        <v>518.20000000000005</v>
      </c>
    </row>
    <row r="368" spans="1:7">
      <c r="A368" s="1">
        <v>519</v>
      </c>
      <c r="B368" s="13">
        <v>40265</v>
      </c>
      <c r="C368" s="1">
        <v>70000055</v>
      </c>
      <c r="D368" s="1" t="s">
        <v>45</v>
      </c>
      <c r="E368" s="1" t="s">
        <v>569</v>
      </c>
      <c r="F368" s="1">
        <v>0</v>
      </c>
      <c r="G368" s="1">
        <v>186.34</v>
      </c>
    </row>
    <row r="369" spans="1:7">
      <c r="A369" s="1">
        <v>520</v>
      </c>
      <c r="B369" s="13">
        <v>40265</v>
      </c>
      <c r="C369" s="1">
        <v>70000056</v>
      </c>
      <c r="D369" s="1" t="s">
        <v>45</v>
      </c>
      <c r="E369" s="1" t="s">
        <v>701</v>
      </c>
      <c r="F369" s="1">
        <v>0</v>
      </c>
      <c r="G369" s="1">
        <v>60.6</v>
      </c>
    </row>
    <row r="370" spans="1:7">
      <c r="A370" s="1">
        <v>592</v>
      </c>
      <c r="B370" s="13">
        <v>40272</v>
      </c>
      <c r="C370" s="1">
        <v>70000057</v>
      </c>
      <c r="D370" s="1" t="s">
        <v>45</v>
      </c>
      <c r="E370" s="1" t="s">
        <v>634</v>
      </c>
      <c r="F370" s="1">
        <v>0</v>
      </c>
      <c r="G370" s="1">
        <v>1930.57</v>
      </c>
    </row>
    <row r="371" spans="1:7">
      <c r="A371" s="1">
        <v>762</v>
      </c>
      <c r="B371" s="13">
        <v>40298</v>
      </c>
      <c r="C371" s="1">
        <v>70000058</v>
      </c>
      <c r="D371" s="1" t="s">
        <v>45</v>
      </c>
      <c r="E371" s="1" t="s">
        <v>549</v>
      </c>
      <c r="F371" s="1">
        <v>0</v>
      </c>
      <c r="G371" s="1">
        <v>38.61</v>
      </c>
    </row>
    <row r="372" spans="1:7">
      <c r="A372" s="1">
        <v>763</v>
      </c>
      <c r="B372" s="13">
        <v>40298</v>
      </c>
      <c r="C372" s="1">
        <v>70000059</v>
      </c>
      <c r="D372" s="1" t="s">
        <v>45</v>
      </c>
      <c r="E372" s="1" t="s">
        <v>315</v>
      </c>
      <c r="F372" s="1">
        <v>0</v>
      </c>
      <c r="G372" s="1">
        <v>2486.0300000000002</v>
      </c>
    </row>
    <row r="373" spans="1:7">
      <c r="A373" s="1">
        <v>764</v>
      </c>
      <c r="B373" s="13">
        <v>40298</v>
      </c>
      <c r="C373" s="1">
        <v>70000060</v>
      </c>
      <c r="D373" s="1" t="s">
        <v>45</v>
      </c>
      <c r="E373" s="1" t="s">
        <v>606</v>
      </c>
      <c r="F373" s="1">
        <v>0</v>
      </c>
      <c r="G373" s="1">
        <v>9.35</v>
      </c>
    </row>
    <row r="374" spans="1:7">
      <c r="A374" s="1">
        <v>765</v>
      </c>
      <c r="B374" s="13">
        <v>40298</v>
      </c>
      <c r="C374" s="1">
        <v>70000061</v>
      </c>
      <c r="D374" s="1" t="s">
        <v>45</v>
      </c>
      <c r="E374" s="1" t="s">
        <v>277</v>
      </c>
      <c r="F374" s="1">
        <v>0</v>
      </c>
      <c r="G374" s="1">
        <v>31.1</v>
      </c>
    </row>
    <row r="375" spans="1:7">
      <c r="A375" s="1">
        <v>766</v>
      </c>
      <c r="B375" s="13">
        <v>40298</v>
      </c>
      <c r="C375" s="1">
        <v>70000062</v>
      </c>
      <c r="D375" s="1" t="s">
        <v>45</v>
      </c>
      <c r="E375" s="1" t="s">
        <v>420</v>
      </c>
      <c r="F375" s="1">
        <v>0</v>
      </c>
      <c r="G375" s="1">
        <v>1635.31</v>
      </c>
    </row>
    <row r="376" spans="1:7">
      <c r="A376" s="1">
        <v>767</v>
      </c>
      <c r="B376" s="13">
        <v>40298</v>
      </c>
      <c r="C376" s="1">
        <v>70000063</v>
      </c>
      <c r="D376" s="1" t="s">
        <v>45</v>
      </c>
      <c r="E376" s="1" t="s">
        <v>714</v>
      </c>
      <c r="F376" s="1">
        <v>0</v>
      </c>
      <c r="G376" s="1">
        <v>19.25</v>
      </c>
    </row>
    <row r="377" spans="1:7">
      <c r="A377" s="1">
        <v>768</v>
      </c>
      <c r="B377" s="13">
        <v>40298</v>
      </c>
      <c r="C377" s="1">
        <v>70000064</v>
      </c>
      <c r="D377" s="1" t="s">
        <v>45</v>
      </c>
      <c r="E377" s="1" t="s">
        <v>561</v>
      </c>
      <c r="F377" s="1">
        <v>0</v>
      </c>
      <c r="G377" s="1">
        <v>166.98</v>
      </c>
    </row>
    <row r="378" spans="1:7">
      <c r="A378" s="1">
        <v>769</v>
      </c>
      <c r="B378" s="13">
        <v>40298</v>
      </c>
      <c r="C378" s="1">
        <v>70000065</v>
      </c>
      <c r="D378" s="1" t="s">
        <v>45</v>
      </c>
      <c r="E378" s="1" t="s">
        <v>331</v>
      </c>
      <c r="F378" s="1">
        <v>0</v>
      </c>
      <c r="G378" s="1">
        <v>190.47</v>
      </c>
    </row>
    <row r="379" spans="1:7">
      <c r="A379" s="1">
        <v>770</v>
      </c>
      <c r="B379" s="13">
        <v>40298</v>
      </c>
      <c r="C379" s="1">
        <v>70000066</v>
      </c>
      <c r="D379" s="1" t="s">
        <v>45</v>
      </c>
      <c r="E379" s="1" t="s">
        <v>721</v>
      </c>
      <c r="F379" s="1">
        <v>0</v>
      </c>
      <c r="G379" s="1">
        <v>20.79</v>
      </c>
    </row>
    <row r="380" spans="1:7">
      <c r="A380" s="1">
        <v>771</v>
      </c>
      <c r="B380" s="13">
        <v>40298</v>
      </c>
      <c r="C380" s="1">
        <v>70000067</v>
      </c>
      <c r="D380" s="1" t="s">
        <v>45</v>
      </c>
      <c r="E380" s="1" t="s">
        <v>240</v>
      </c>
      <c r="F380" s="1">
        <v>0</v>
      </c>
      <c r="G380" s="1">
        <v>3291.36</v>
      </c>
    </row>
    <row r="381" spans="1:7">
      <c r="A381" s="1">
        <v>772</v>
      </c>
      <c r="B381" s="13">
        <v>40298</v>
      </c>
      <c r="C381" s="1">
        <v>70000068</v>
      </c>
      <c r="D381" s="1" t="s">
        <v>45</v>
      </c>
      <c r="E381" s="1" t="s">
        <v>566</v>
      </c>
      <c r="F381" s="1">
        <v>0</v>
      </c>
      <c r="G381" s="1">
        <v>4099.05</v>
      </c>
    </row>
    <row r="382" spans="1:7">
      <c r="A382" s="1">
        <v>773</v>
      </c>
      <c r="B382" s="13">
        <v>40298</v>
      </c>
      <c r="C382" s="1">
        <v>70000069</v>
      </c>
      <c r="D382" s="1" t="s">
        <v>45</v>
      </c>
      <c r="E382" s="1" t="s">
        <v>702</v>
      </c>
      <c r="F382" s="1">
        <v>0</v>
      </c>
      <c r="G382" s="1">
        <v>759.83</v>
      </c>
    </row>
    <row r="383" spans="1:7">
      <c r="A383" s="1">
        <v>774</v>
      </c>
      <c r="B383" s="13">
        <v>40298</v>
      </c>
      <c r="C383" s="1">
        <v>70000070</v>
      </c>
      <c r="D383" s="1" t="s">
        <v>45</v>
      </c>
      <c r="E383" s="1" t="s">
        <v>643</v>
      </c>
      <c r="F383" s="1">
        <v>0</v>
      </c>
      <c r="G383" s="1">
        <v>1062.5</v>
      </c>
    </row>
    <row r="384" spans="1:7">
      <c r="A384" s="1">
        <v>775</v>
      </c>
      <c r="B384" s="13">
        <v>40298</v>
      </c>
      <c r="C384" s="1">
        <v>70000071</v>
      </c>
      <c r="D384" s="1" t="s">
        <v>45</v>
      </c>
      <c r="E384" s="1" t="s">
        <v>570</v>
      </c>
      <c r="F384" s="1">
        <v>0</v>
      </c>
      <c r="G384" s="1">
        <v>36.19</v>
      </c>
    </row>
    <row r="385" spans="1:7">
      <c r="A385" s="1">
        <v>776</v>
      </c>
      <c r="B385" s="13">
        <v>40298</v>
      </c>
      <c r="C385" s="1">
        <v>70000072</v>
      </c>
      <c r="D385" s="1" t="s">
        <v>45</v>
      </c>
      <c r="E385" s="1" t="s">
        <v>571</v>
      </c>
      <c r="F385" s="1">
        <v>0</v>
      </c>
      <c r="G385" s="1">
        <v>33.22</v>
      </c>
    </row>
    <row r="386" spans="1:7">
      <c r="A386" s="1">
        <v>792</v>
      </c>
      <c r="B386" s="13">
        <v>40298</v>
      </c>
      <c r="C386" s="1">
        <v>70000073</v>
      </c>
      <c r="D386" s="1" t="s">
        <v>45</v>
      </c>
      <c r="E386" s="1" t="s">
        <v>685</v>
      </c>
      <c r="F386" s="1">
        <v>0</v>
      </c>
      <c r="G386" s="1">
        <v>124.19</v>
      </c>
    </row>
    <row r="387" spans="1:7">
      <c r="A387" s="1">
        <v>793</v>
      </c>
      <c r="B387" s="13">
        <v>40298</v>
      </c>
      <c r="C387" s="1">
        <v>70000074</v>
      </c>
      <c r="D387" s="1" t="s">
        <v>45</v>
      </c>
      <c r="E387" s="1" t="s">
        <v>53</v>
      </c>
      <c r="F387" s="1">
        <v>0</v>
      </c>
      <c r="G387" s="1">
        <v>48.65</v>
      </c>
    </row>
    <row r="388" spans="1:7">
      <c r="A388" s="1">
        <v>794</v>
      </c>
      <c r="B388" s="13">
        <v>40298</v>
      </c>
      <c r="C388" s="1">
        <v>70000075</v>
      </c>
      <c r="D388" s="1" t="s">
        <v>45</v>
      </c>
      <c r="E388" s="2" t="s">
        <v>572</v>
      </c>
      <c r="F388" s="1">
        <v>0</v>
      </c>
      <c r="G388" s="1">
        <v>130.54</v>
      </c>
    </row>
    <row r="389" spans="1:7">
      <c r="A389" s="1">
        <v>795</v>
      </c>
      <c r="B389" s="13">
        <v>40298</v>
      </c>
      <c r="C389" s="1">
        <v>70000076</v>
      </c>
      <c r="D389" s="1" t="s">
        <v>45</v>
      </c>
      <c r="E389" s="1" t="s">
        <v>278</v>
      </c>
      <c r="F389" s="1">
        <v>0</v>
      </c>
      <c r="G389" s="1">
        <v>74.89</v>
      </c>
    </row>
    <row r="390" spans="1:7">
      <c r="A390" s="1">
        <v>853</v>
      </c>
      <c r="B390" s="13">
        <v>40304</v>
      </c>
      <c r="C390" s="1">
        <v>70000077</v>
      </c>
      <c r="D390" s="1" t="s">
        <v>45</v>
      </c>
      <c r="E390" s="2" t="s">
        <v>576</v>
      </c>
      <c r="F390" s="1">
        <v>0</v>
      </c>
      <c r="G390" s="1">
        <v>164.23</v>
      </c>
    </row>
    <row r="391" spans="1:7">
      <c r="A391" s="1">
        <v>875</v>
      </c>
      <c r="B391" s="13">
        <v>40307</v>
      </c>
      <c r="C391" s="1">
        <v>70000078</v>
      </c>
      <c r="D391" s="1" t="s">
        <v>45</v>
      </c>
      <c r="E391" s="1" t="s">
        <v>573</v>
      </c>
      <c r="F391" s="1">
        <v>0</v>
      </c>
      <c r="G391" s="1">
        <v>34.1</v>
      </c>
    </row>
    <row r="392" spans="1:7">
      <c r="A392" s="1">
        <v>889</v>
      </c>
      <c r="B392" s="13">
        <v>40310</v>
      </c>
      <c r="C392" s="1">
        <v>70000079</v>
      </c>
      <c r="D392" s="1" t="s">
        <v>45</v>
      </c>
      <c r="E392" s="1" t="s">
        <v>395</v>
      </c>
      <c r="F392" s="1">
        <v>0</v>
      </c>
      <c r="G392" s="1">
        <v>30.14</v>
      </c>
    </row>
    <row r="393" spans="1:7">
      <c r="A393" s="1">
        <v>944</v>
      </c>
      <c r="B393" s="13">
        <v>40318</v>
      </c>
      <c r="C393" s="1">
        <v>70000080</v>
      </c>
      <c r="D393" s="1" t="s">
        <v>45</v>
      </c>
      <c r="E393" s="1" t="s">
        <v>347</v>
      </c>
      <c r="F393" s="1">
        <v>0</v>
      </c>
      <c r="G393" s="1">
        <v>12872</v>
      </c>
    </row>
    <row r="394" spans="1:7">
      <c r="A394" s="1">
        <v>987</v>
      </c>
      <c r="B394" s="13">
        <v>40324</v>
      </c>
      <c r="C394" s="1">
        <v>70000081</v>
      </c>
      <c r="D394" s="1" t="s">
        <v>45</v>
      </c>
      <c r="E394" s="1" t="s">
        <v>316</v>
      </c>
      <c r="F394" s="1">
        <v>0</v>
      </c>
      <c r="G394" s="1">
        <v>12478.14</v>
      </c>
    </row>
    <row r="395" spans="1:7">
      <c r="A395" s="1">
        <v>988</v>
      </c>
      <c r="B395" s="13">
        <v>40324</v>
      </c>
      <c r="C395" s="1">
        <v>70000082</v>
      </c>
      <c r="D395" s="1" t="s">
        <v>45</v>
      </c>
      <c r="E395" s="1" t="s">
        <v>54</v>
      </c>
      <c r="F395" s="1">
        <v>0</v>
      </c>
      <c r="G395" s="1">
        <v>1461.07</v>
      </c>
    </row>
    <row r="396" spans="1:7">
      <c r="A396" s="1">
        <v>992</v>
      </c>
      <c r="B396" s="13">
        <v>40325</v>
      </c>
      <c r="C396" s="1">
        <v>70000083</v>
      </c>
      <c r="D396" s="1" t="s">
        <v>45</v>
      </c>
      <c r="E396" s="1" t="s">
        <v>644</v>
      </c>
      <c r="F396" s="1">
        <v>0</v>
      </c>
      <c r="G396" s="1">
        <v>1775.28</v>
      </c>
    </row>
    <row r="397" spans="1:7">
      <c r="A397" s="1">
        <v>993</v>
      </c>
      <c r="B397" s="13">
        <v>40325</v>
      </c>
      <c r="C397" s="1">
        <v>70000084</v>
      </c>
      <c r="D397" s="1" t="s">
        <v>45</v>
      </c>
      <c r="E397" s="1" t="s">
        <v>55</v>
      </c>
      <c r="F397" s="1">
        <v>0</v>
      </c>
      <c r="G397" s="1">
        <v>803.5</v>
      </c>
    </row>
    <row r="398" spans="1:7">
      <c r="A398" s="1">
        <v>994</v>
      </c>
      <c r="B398" s="13">
        <v>40325</v>
      </c>
      <c r="C398" s="1">
        <v>70000085</v>
      </c>
      <c r="D398" s="1" t="s">
        <v>45</v>
      </c>
      <c r="E398" s="1" t="s">
        <v>607</v>
      </c>
      <c r="F398" s="1">
        <v>0</v>
      </c>
      <c r="G398" s="1">
        <v>65.45</v>
      </c>
    </row>
    <row r="399" spans="1:7">
      <c r="A399" s="1">
        <v>995</v>
      </c>
      <c r="B399" s="13">
        <v>40325</v>
      </c>
      <c r="C399" s="1">
        <v>70000086</v>
      </c>
      <c r="D399" s="1" t="s">
        <v>45</v>
      </c>
      <c r="E399" s="1" t="s">
        <v>703</v>
      </c>
      <c r="F399" s="1">
        <v>0</v>
      </c>
      <c r="G399" s="1">
        <v>254.66</v>
      </c>
    </row>
    <row r="400" spans="1:7">
      <c r="A400" s="1">
        <v>996</v>
      </c>
      <c r="B400" s="13">
        <v>40325</v>
      </c>
      <c r="C400" s="1">
        <v>70000087</v>
      </c>
      <c r="D400" s="1" t="s">
        <v>45</v>
      </c>
      <c r="E400" s="1" t="s">
        <v>241</v>
      </c>
      <c r="F400" s="1">
        <v>0</v>
      </c>
      <c r="G400" s="1">
        <v>1091.53</v>
      </c>
    </row>
    <row r="401" spans="1:7">
      <c r="A401" s="1">
        <v>997</v>
      </c>
      <c r="B401" s="13">
        <v>40325</v>
      </c>
      <c r="C401" s="1">
        <v>70000088</v>
      </c>
      <c r="D401" s="1" t="s">
        <v>45</v>
      </c>
      <c r="E401" s="1" t="s">
        <v>562</v>
      </c>
      <c r="F401" s="1">
        <v>0</v>
      </c>
      <c r="G401" s="1">
        <v>54.99</v>
      </c>
    </row>
    <row r="402" spans="1:7">
      <c r="A402" s="1">
        <v>998</v>
      </c>
      <c r="B402" s="13">
        <v>40325</v>
      </c>
      <c r="C402" s="1">
        <v>70000089</v>
      </c>
      <c r="D402" s="1" t="s">
        <v>45</v>
      </c>
      <c r="E402" s="1" t="s">
        <v>332</v>
      </c>
      <c r="F402" s="1">
        <v>0</v>
      </c>
      <c r="G402" s="1">
        <v>55.75</v>
      </c>
    </row>
    <row r="403" spans="1:7">
      <c r="A403" s="1">
        <v>999</v>
      </c>
      <c r="B403" s="13">
        <v>40325</v>
      </c>
      <c r="C403" s="1">
        <v>70000090</v>
      </c>
      <c r="D403" s="1" t="s">
        <v>45</v>
      </c>
      <c r="E403" s="2" t="s">
        <v>578</v>
      </c>
      <c r="F403" s="1">
        <v>0</v>
      </c>
      <c r="G403" s="1">
        <v>30.14</v>
      </c>
    </row>
    <row r="404" spans="1:7">
      <c r="A404" s="1">
        <v>1000</v>
      </c>
      <c r="B404" s="13">
        <v>40325</v>
      </c>
      <c r="C404" s="1">
        <v>70000091</v>
      </c>
      <c r="D404" s="1" t="s">
        <v>45</v>
      </c>
      <c r="E404" s="1" t="s">
        <v>279</v>
      </c>
      <c r="F404" s="1">
        <v>0</v>
      </c>
      <c r="G404" s="1">
        <v>25.9</v>
      </c>
    </row>
    <row r="405" spans="1:7">
      <c r="A405" s="1">
        <v>1001</v>
      </c>
      <c r="B405" s="13">
        <v>40325</v>
      </c>
      <c r="C405" s="1">
        <v>70000092</v>
      </c>
      <c r="D405" s="1" t="s">
        <v>45</v>
      </c>
      <c r="E405" s="1" t="s">
        <v>280</v>
      </c>
      <c r="F405" s="1">
        <v>0</v>
      </c>
      <c r="G405" s="1">
        <v>110.14</v>
      </c>
    </row>
    <row r="406" spans="1:7">
      <c r="A406" s="1">
        <v>1002</v>
      </c>
      <c r="B406" s="13">
        <v>40325</v>
      </c>
      <c r="C406" s="1">
        <v>70000093</v>
      </c>
      <c r="D406" s="1" t="s">
        <v>45</v>
      </c>
      <c r="E406" s="1" t="s">
        <v>56</v>
      </c>
      <c r="F406" s="1">
        <v>0</v>
      </c>
      <c r="G406" s="1">
        <v>33.700000000000003</v>
      </c>
    </row>
    <row r="407" spans="1:7">
      <c r="A407" s="1">
        <v>1003</v>
      </c>
      <c r="B407" s="13">
        <v>40325</v>
      </c>
      <c r="C407" s="1">
        <v>70000094</v>
      </c>
      <c r="D407" s="1" t="s">
        <v>45</v>
      </c>
      <c r="E407" s="1" t="s">
        <v>359</v>
      </c>
      <c r="F407" s="1">
        <v>0</v>
      </c>
      <c r="G407" s="1">
        <v>6299.29</v>
      </c>
    </row>
    <row r="408" spans="1:7">
      <c r="A408" s="1">
        <v>1110</v>
      </c>
      <c r="B408" s="13">
        <v>40334</v>
      </c>
      <c r="C408" s="1">
        <v>70000095</v>
      </c>
      <c r="D408" s="1" t="s">
        <v>45</v>
      </c>
      <c r="E408" s="2" t="s">
        <v>581</v>
      </c>
      <c r="F408" s="1">
        <v>0</v>
      </c>
      <c r="G408" s="1">
        <v>65.319999999999993</v>
      </c>
    </row>
    <row r="409" spans="1:7">
      <c r="A409" s="1">
        <v>1111</v>
      </c>
      <c r="B409" s="13">
        <v>40334</v>
      </c>
      <c r="C409" s="1">
        <v>70000096</v>
      </c>
      <c r="D409" s="1" t="s">
        <v>45</v>
      </c>
      <c r="E409" s="1" t="s">
        <v>57</v>
      </c>
      <c r="F409" s="1">
        <v>0</v>
      </c>
      <c r="G409" s="1">
        <v>61.13</v>
      </c>
    </row>
    <row r="410" spans="1:7">
      <c r="A410" s="1">
        <v>1120</v>
      </c>
      <c r="B410" s="13">
        <v>40335</v>
      </c>
      <c r="C410" s="1">
        <v>70000097</v>
      </c>
      <c r="D410" s="1" t="s">
        <v>45</v>
      </c>
      <c r="E410" s="1" t="s">
        <v>704</v>
      </c>
      <c r="F410" s="1">
        <v>0</v>
      </c>
      <c r="G410" s="1">
        <v>38.72</v>
      </c>
    </row>
    <row r="411" spans="1:7">
      <c r="A411" s="1">
        <v>1122</v>
      </c>
      <c r="B411" s="13">
        <v>40335</v>
      </c>
      <c r="C411" s="1">
        <v>70000098</v>
      </c>
      <c r="D411" s="1" t="s">
        <v>45</v>
      </c>
      <c r="E411" s="1" t="s">
        <v>686</v>
      </c>
      <c r="F411" s="1">
        <v>0</v>
      </c>
      <c r="G411" s="1">
        <v>113.89</v>
      </c>
    </row>
    <row r="412" spans="1:7">
      <c r="A412" s="1">
        <v>1185</v>
      </c>
      <c r="B412" s="13">
        <v>40342</v>
      </c>
      <c r="C412" s="1">
        <v>70000099</v>
      </c>
      <c r="D412" s="1" t="s">
        <v>45</v>
      </c>
      <c r="E412" s="2" t="s">
        <v>583</v>
      </c>
      <c r="F412" s="1">
        <v>0</v>
      </c>
      <c r="G412" s="1">
        <v>117.11</v>
      </c>
    </row>
    <row r="413" spans="1:7">
      <c r="A413" s="1">
        <v>1209</v>
      </c>
      <c r="B413" s="13">
        <v>40346</v>
      </c>
      <c r="C413" s="1">
        <v>70000100</v>
      </c>
      <c r="D413" s="1" t="s">
        <v>45</v>
      </c>
      <c r="E413" s="1" t="s">
        <v>608</v>
      </c>
      <c r="F413" s="1">
        <v>0</v>
      </c>
      <c r="G413" s="1">
        <v>344.3</v>
      </c>
    </row>
    <row r="414" spans="1:7">
      <c r="A414" s="1">
        <v>1267</v>
      </c>
      <c r="B414" s="13">
        <v>40354</v>
      </c>
      <c r="C414" s="1">
        <v>70000101</v>
      </c>
      <c r="D414" s="1" t="s">
        <v>45</v>
      </c>
      <c r="E414" s="1" t="s">
        <v>360</v>
      </c>
      <c r="F414" s="1">
        <v>0</v>
      </c>
      <c r="G414" s="1">
        <v>11558.82</v>
      </c>
    </row>
    <row r="415" spans="1:7">
      <c r="A415" s="1">
        <v>1279</v>
      </c>
      <c r="B415" s="13">
        <v>40355</v>
      </c>
      <c r="C415" s="1">
        <v>70000102</v>
      </c>
      <c r="D415" s="1" t="s">
        <v>45</v>
      </c>
      <c r="E415" s="1" t="s">
        <v>281</v>
      </c>
      <c r="F415" s="1">
        <v>0</v>
      </c>
      <c r="G415" s="1">
        <v>39.42</v>
      </c>
    </row>
    <row r="416" spans="1:7">
      <c r="A416" s="1">
        <v>1280</v>
      </c>
      <c r="B416" s="13">
        <v>40355</v>
      </c>
      <c r="C416" s="1">
        <v>70000103</v>
      </c>
      <c r="D416" s="1" t="s">
        <v>45</v>
      </c>
      <c r="E416" s="1" t="s">
        <v>348</v>
      </c>
      <c r="F416" s="1">
        <v>0</v>
      </c>
      <c r="G416" s="1">
        <v>6872.99</v>
      </c>
    </row>
    <row r="417" spans="1:7">
      <c r="A417" s="1">
        <v>1281</v>
      </c>
      <c r="B417" s="13">
        <v>40355</v>
      </c>
      <c r="C417" s="1">
        <v>70000104</v>
      </c>
      <c r="D417" s="1" t="s">
        <v>45</v>
      </c>
      <c r="E417" s="1" t="s">
        <v>645</v>
      </c>
      <c r="F417" s="1">
        <v>0</v>
      </c>
      <c r="G417" s="1">
        <v>380.39</v>
      </c>
    </row>
    <row r="418" spans="1:7">
      <c r="A418" s="1">
        <v>1282</v>
      </c>
      <c r="B418" s="13">
        <v>40355</v>
      </c>
      <c r="C418" s="1">
        <v>70000105</v>
      </c>
      <c r="D418" s="1" t="s">
        <v>45</v>
      </c>
      <c r="E418" s="1" t="s">
        <v>282</v>
      </c>
      <c r="F418" s="1">
        <v>0</v>
      </c>
      <c r="G418" s="1">
        <v>138.53</v>
      </c>
    </row>
    <row r="419" spans="1:7">
      <c r="A419" s="1">
        <v>1283</v>
      </c>
      <c r="B419" s="13">
        <v>40355</v>
      </c>
      <c r="C419" s="1">
        <v>70000106</v>
      </c>
      <c r="D419" s="1" t="s">
        <v>45</v>
      </c>
      <c r="E419" s="1" t="s">
        <v>609</v>
      </c>
      <c r="F419" s="1">
        <v>0</v>
      </c>
      <c r="G419" s="1">
        <v>101.79</v>
      </c>
    </row>
    <row r="420" spans="1:7">
      <c r="A420" s="1">
        <v>1284</v>
      </c>
      <c r="B420" s="13">
        <v>40355</v>
      </c>
      <c r="C420" s="1">
        <v>70000107</v>
      </c>
      <c r="D420" s="1" t="s">
        <v>45</v>
      </c>
      <c r="E420" s="1" t="s">
        <v>242</v>
      </c>
      <c r="F420" s="1">
        <v>0</v>
      </c>
      <c r="G420" s="1">
        <v>537.67999999999995</v>
      </c>
    </row>
    <row r="421" spans="1:7">
      <c r="A421" s="1">
        <v>1285</v>
      </c>
      <c r="B421" s="13">
        <v>40355</v>
      </c>
      <c r="C421" s="1">
        <v>70000108</v>
      </c>
      <c r="D421" s="1" t="s">
        <v>45</v>
      </c>
      <c r="E421" s="1" t="s">
        <v>333</v>
      </c>
      <c r="F421" s="1">
        <v>0</v>
      </c>
      <c r="G421" s="1">
        <v>216.35</v>
      </c>
    </row>
    <row r="422" spans="1:7">
      <c r="A422" s="1">
        <v>1286</v>
      </c>
      <c r="B422" s="13">
        <v>40355</v>
      </c>
      <c r="C422" s="1">
        <v>70000109</v>
      </c>
      <c r="D422" s="1" t="s">
        <v>45</v>
      </c>
      <c r="E422" s="1" t="s">
        <v>610</v>
      </c>
      <c r="F422" s="1">
        <v>0</v>
      </c>
      <c r="G422" s="1">
        <v>201.08</v>
      </c>
    </row>
    <row r="423" spans="1:7">
      <c r="A423" s="1">
        <v>1287</v>
      </c>
      <c r="B423" s="13">
        <v>40355</v>
      </c>
      <c r="C423" s="1">
        <v>70000110</v>
      </c>
      <c r="D423" s="1" t="s">
        <v>45</v>
      </c>
      <c r="E423" s="1" t="s">
        <v>58</v>
      </c>
      <c r="F423" s="1">
        <v>0</v>
      </c>
      <c r="G423" s="1">
        <v>61.79</v>
      </c>
    </row>
    <row r="424" spans="1:7">
      <c r="A424" s="1">
        <v>1288</v>
      </c>
      <c r="B424" s="13">
        <v>40355</v>
      </c>
      <c r="C424" s="1">
        <v>70000111</v>
      </c>
      <c r="D424" s="1" t="s">
        <v>45</v>
      </c>
      <c r="E424" s="1" t="s">
        <v>722</v>
      </c>
      <c r="F424" s="1">
        <v>0</v>
      </c>
      <c r="G424" s="1">
        <v>27</v>
      </c>
    </row>
    <row r="425" spans="1:7">
      <c r="A425" s="1">
        <v>1289</v>
      </c>
      <c r="B425" s="13">
        <v>40355</v>
      </c>
      <c r="C425" s="1">
        <v>70000112</v>
      </c>
      <c r="D425" s="1" t="s">
        <v>45</v>
      </c>
      <c r="E425" s="1" t="s">
        <v>705</v>
      </c>
      <c r="F425" s="1">
        <v>0</v>
      </c>
      <c r="G425" s="1">
        <v>215.5</v>
      </c>
    </row>
    <row r="426" spans="1:7">
      <c r="A426" s="1">
        <v>1290</v>
      </c>
      <c r="B426" s="13">
        <v>40355</v>
      </c>
      <c r="C426" s="1">
        <v>70000113</v>
      </c>
      <c r="D426" s="1" t="s">
        <v>45</v>
      </c>
      <c r="E426" s="1" t="s">
        <v>611</v>
      </c>
      <c r="F426" s="1">
        <v>0</v>
      </c>
      <c r="G426" s="1">
        <v>178.42</v>
      </c>
    </row>
    <row r="427" spans="1:7">
      <c r="A427" s="1">
        <v>1291</v>
      </c>
      <c r="B427" s="13">
        <v>40355</v>
      </c>
      <c r="C427" s="1">
        <v>70000114</v>
      </c>
      <c r="D427" s="1" t="s">
        <v>45</v>
      </c>
      <c r="E427" s="1" t="s">
        <v>317</v>
      </c>
      <c r="F427" s="1">
        <v>0</v>
      </c>
      <c r="G427" s="1">
        <v>6911.97</v>
      </c>
    </row>
    <row r="428" spans="1:7">
      <c r="A428" s="1">
        <v>1292</v>
      </c>
      <c r="B428" s="13">
        <v>40355</v>
      </c>
      <c r="C428" s="1">
        <v>70000115</v>
      </c>
      <c r="D428" s="1" t="s">
        <v>45</v>
      </c>
      <c r="E428" s="1" t="s">
        <v>421</v>
      </c>
      <c r="F428" s="1">
        <v>0</v>
      </c>
      <c r="G428" s="1">
        <v>1051.42</v>
      </c>
    </row>
    <row r="429" spans="1:7">
      <c r="A429" s="1">
        <v>1507</v>
      </c>
      <c r="B429" s="13">
        <v>40374</v>
      </c>
      <c r="C429" s="1">
        <v>70000116</v>
      </c>
      <c r="D429" s="1" t="s">
        <v>45</v>
      </c>
      <c r="E429" s="1" t="s">
        <v>612</v>
      </c>
      <c r="F429" s="1">
        <v>0</v>
      </c>
      <c r="G429" s="1">
        <v>67.98</v>
      </c>
    </row>
    <row r="430" spans="1:7">
      <c r="A430" s="1">
        <v>1508</v>
      </c>
      <c r="B430" s="13">
        <v>40374</v>
      </c>
      <c r="C430" s="1">
        <v>70000117</v>
      </c>
      <c r="D430" s="1" t="s">
        <v>45</v>
      </c>
      <c r="E430" s="1" t="s">
        <v>706</v>
      </c>
      <c r="F430" s="1">
        <v>0</v>
      </c>
      <c r="G430" s="1">
        <v>30.36</v>
      </c>
    </row>
    <row r="431" spans="1:7">
      <c r="A431" s="1">
        <v>1526</v>
      </c>
      <c r="B431" s="13">
        <v>40376</v>
      </c>
      <c r="C431" s="1">
        <v>70000118</v>
      </c>
      <c r="D431" s="1" t="s">
        <v>45</v>
      </c>
      <c r="E431" s="2" t="s">
        <v>585</v>
      </c>
      <c r="F431" s="1">
        <v>0</v>
      </c>
      <c r="G431" s="1">
        <v>46.31</v>
      </c>
    </row>
    <row r="432" spans="1:7">
      <c r="A432" s="1">
        <v>1545</v>
      </c>
      <c r="B432" s="13">
        <v>40380</v>
      </c>
      <c r="C432" s="1">
        <v>70000119</v>
      </c>
      <c r="D432" s="1" t="s">
        <v>45</v>
      </c>
      <c r="E432" s="1" t="s">
        <v>361</v>
      </c>
      <c r="F432" s="1">
        <v>0</v>
      </c>
      <c r="G432" s="1">
        <v>4983.38</v>
      </c>
    </row>
    <row r="433" spans="1:7">
      <c r="A433" s="1">
        <v>1558</v>
      </c>
      <c r="B433" s="13">
        <v>40381</v>
      </c>
      <c r="C433" s="1">
        <v>70000120</v>
      </c>
      <c r="D433" s="1" t="s">
        <v>45</v>
      </c>
      <c r="E433" s="1" t="s">
        <v>59</v>
      </c>
      <c r="F433" s="1">
        <v>0</v>
      </c>
      <c r="G433" s="1">
        <v>86.9</v>
      </c>
    </row>
    <row r="434" spans="1:7">
      <c r="A434" s="1">
        <v>1584</v>
      </c>
      <c r="B434" s="13">
        <v>40384</v>
      </c>
      <c r="C434" s="1">
        <v>70000121</v>
      </c>
      <c r="D434" s="1" t="s">
        <v>45</v>
      </c>
      <c r="E434" s="1" t="s">
        <v>349</v>
      </c>
      <c r="F434" s="1">
        <v>0</v>
      </c>
      <c r="G434" s="1">
        <v>7325.91</v>
      </c>
    </row>
    <row r="435" spans="1:7">
      <c r="A435" s="1">
        <v>1585</v>
      </c>
      <c r="B435" s="13">
        <v>40384</v>
      </c>
      <c r="C435" s="1">
        <v>70000122</v>
      </c>
      <c r="D435" s="1" t="s">
        <v>45</v>
      </c>
      <c r="E435" s="1" t="s">
        <v>283</v>
      </c>
      <c r="F435" s="1">
        <v>0</v>
      </c>
      <c r="G435" s="1">
        <v>1361.4</v>
      </c>
    </row>
    <row r="436" spans="1:7">
      <c r="A436" s="1">
        <v>1586</v>
      </c>
      <c r="B436" s="13">
        <v>40384</v>
      </c>
      <c r="C436" s="1">
        <v>70000123</v>
      </c>
      <c r="D436" s="1" t="s">
        <v>45</v>
      </c>
      <c r="E436" s="1" t="s">
        <v>284</v>
      </c>
      <c r="F436" s="1">
        <v>0</v>
      </c>
      <c r="G436" s="1">
        <v>1727</v>
      </c>
    </row>
    <row r="437" spans="1:7">
      <c r="A437" s="1">
        <v>1587</v>
      </c>
      <c r="B437" s="13">
        <v>40384</v>
      </c>
      <c r="C437" s="1">
        <v>70000124</v>
      </c>
      <c r="D437" s="1" t="s">
        <v>45</v>
      </c>
      <c r="E437" s="1" t="s">
        <v>243</v>
      </c>
      <c r="F437" s="1">
        <v>0</v>
      </c>
      <c r="G437" s="1">
        <v>1778.17</v>
      </c>
    </row>
    <row r="438" spans="1:7">
      <c r="A438" s="1">
        <v>1588</v>
      </c>
      <c r="B438" s="13">
        <v>40384</v>
      </c>
      <c r="C438" s="1">
        <v>70000125</v>
      </c>
      <c r="D438" s="1" t="s">
        <v>45</v>
      </c>
      <c r="E438" s="1" t="s">
        <v>318</v>
      </c>
      <c r="F438" s="1">
        <v>0</v>
      </c>
      <c r="G438" s="1">
        <v>1672.29</v>
      </c>
    </row>
    <row r="439" spans="1:7">
      <c r="A439" s="1">
        <v>1589</v>
      </c>
      <c r="B439" s="13">
        <v>40384</v>
      </c>
      <c r="C439" s="1">
        <v>70000126</v>
      </c>
      <c r="D439" s="1" t="s">
        <v>45</v>
      </c>
      <c r="E439" s="1" t="s">
        <v>613</v>
      </c>
      <c r="F439" s="1">
        <v>0</v>
      </c>
      <c r="G439" s="1">
        <v>127.11</v>
      </c>
    </row>
    <row r="440" spans="1:7">
      <c r="A440" s="1">
        <v>1590</v>
      </c>
      <c r="B440" s="13">
        <v>40384</v>
      </c>
      <c r="C440" s="1">
        <v>70000127</v>
      </c>
      <c r="D440" s="1" t="s">
        <v>45</v>
      </c>
      <c r="E440" s="1" t="s">
        <v>422</v>
      </c>
      <c r="F440" s="1">
        <v>0</v>
      </c>
      <c r="G440" s="1">
        <v>1354.42</v>
      </c>
    </row>
    <row r="441" spans="1:7">
      <c r="A441" s="1">
        <v>1591</v>
      </c>
      <c r="B441" s="13">
        <v>40384</v>
      </c>
      <c r="C441" s="1">
        <v>70000128</v>
      </c>
      <c r="D441" s="1" t="s">
        <v>45</v>
      </c>
      <c r="E441" s="1" t="s">
        <v>334</v>
      </c>
      <c r="F441" s="1">
        <v>0</v>
      </c>
      <c r="G441" s="1">
        <v>44.55</v>
      </c>
    </row>
    <row r="442" spans="1:7">
      <c r="A442" s="1">
        <v>1592</v>
      </c>
      <c r="B442" s="13">
        <v>40384</v>
      </c>
      <c r="C442" s="1">
        <v>70000129</v>
      </c>
      <c r="D442" s="1" t="s">
        <v>45</v>
      </c>
      <c r="E442" s="1" t="s">
        <v>646</v>
      </c>
      <c r="F442" s="1">
        <v>0</v>
      </c>
      <c r="G442" s="1">
        <v>54.6</v>
      </c>
    </row>
    <row r="443" spans="1:7">
      <c r="A443" s="1">
        <v>1593</v>
      </c>
      <c r="B443" s="13">
        <v>40384</v>
      </c>
      <c r="C443" s="1">
        <v>70000130</v>
      </c>
      <c r="D443" s="1" t="s">
        <v>45</v>
      </c>
      <c r="E443" s="1" t="s">
        <v>556</v>
      </c>
      <c r="F443" s="1">
        <v>0</v>
      </c>
      <c r="G443" s="1">
        <v>46.9</v>
      </c>
    </row>
    <row r="444" spans="1:7">
      <c r="A444" s="1">
        <v>1594</v>
      </c>
      <c r="B444" s="13">
        <v>40384</v>
      </c>
      <c r="C444" s="1">
        <v>70000131</v>
      </c>
      <c r="D444" s="1" t="s">
        <v>45</v>
      </c>
      <c r="E444" s="1" t="s">
        <v>707</v>
      </c>
      <c r="F444" s="1">
        <v>0</v>
      </c>
      <c r="G444" s="1">
        <v>299.05</v>
      </c>
    </row>
    <row r="445" spans="1:7">
      <c r="A445" s="1">
        <v>1595</v>
      </c>
      <c r="B445" s="13">
        <v>40384</v>
      </c>
      <c r="C445" s="1">
        <v>70000132</v>
      </c>
      <c r="D445" s="1" t="s">
        <v>45</v>
      </c>
      <c r="E445" s="1" t="s">
        <v>614</v>
      </c>
      <c r="F445" s="1">
        <v>0</v>
      </c>
      <c r="G445" s="1">
        <v>889.02</v>
      </c>
    </row>
    <row r="446" spans="1:7">
      <c r="A446" s="1">
        <v>1596</v>
      </c>
      <c r="B446" s="13">
        <v>40384</v>
      </c>
      <c r="C446" s="1">
        <v>70000133</v>
      </c>
      <c r="D446" s="1" t="s">
        <v>45</v>
      </c>
      <c r="E446" s="1" t="s">
        <v>723</v>
      </c>
      <c r="F446" s="1">
        <v>0</v>
      </c>
      <c r="G446" s="1">
        <v>70.95</v>
      </c>
    </row>
    <row r="447" spans="1:7">
      <c r="A447" s="1">
        <v>1597</v>
      </c>
      <c r="B447" s="13">
        <v>40384</v>
      </c>
      <c r="C447" s="1">
        <v>70000134</v>
      </c>
      <c r="D447" s="1" t="s">
        <v>45</v>
      </c>
      <c r="E447" s="1" t="s">
        <v>724</v>
      </c>
      <c r="F447" s="1">
        <v>0</v>
      </c>
      <c r="G447" s="1">
        <v>13.53</v>
      </c>
    </row>
    <row r="448" spans="1:7">
      <c r="A448" s="1">
        <v>1598</v>
      </c>
      <c r="B448" s="13">
        <v>40384</v>
      </c>
      <c r="C448" s="1">
        <v>70000135</v>
      </c>
      <c r="D448" s="1" t="s">
        <v>45</v>
      </c>
      <c r="E448" s="2" t="s">
        <v>615</v>
      </c>
      <c r="F448" s="1">
        <v>0</v>
      </c>
      <c r="G448" s="1">
        <v>271.7</v>
      </c>
    </row>
    <row r="449" spans="1:7">
      <c r="A449" s="1">
        <v>1599</v>
      </c>
      <c r="B449" s="13">
        <v>40384</v>
      </c>
      <c r="C449" s="1">
        <v>70000136</v>
      </c>
      <c r="D449" s="1" t="s">
        <v>45</v>
      </c>
      <c r="E449" s="2" t="s">
        <v>587</v>
      </c>
      <c r="F449" s="1">
        <v>0</v>
      </c>
      <c r="G449" s="1">
        <v>600.41</v>
      </c>
    </row>
    <row r="450" spans="1:7">
      <c r="A450" s="1">
        <v>1600</v>
      </c>
      <c r="B450" s="13">
        <v>40384</v>
      </c>
      <c r="C450" s="1">
        <v>70000137</v>
      </c>
      <c r="D450" s="1" t="s">
        <v>45</v>
      </c>
      <c r="E450" s="1" t="s">
        <v>285</v>
      </c>
      <c r="F450" s="1">
        <v>0</v>
      </c>
      <c r="G450" s="1">
        <v>1130.76</v>
      </c>
    </row>
    <row r="451" spans="1:7">
      <c r="A451" s="1">
        <v>1615</v>
      </c>
      <c r="B451" s="13">
        <v>40387</v>
      </c>
      <c r="C451" s="1">
        <v>70000138</v>
      </c>
      <c r="D451" s="1" t="s">
        <v>45</v>
      </c>
      <c r="E451" s="1" t="s">
        <v>586</v>
      </c>
      <c r="F451" s="1">
        <v>0</v>
      </c>
      <c r="G451" s="1">
        <v>41.69</v>
      </c>
    </row>
    <row r="452" spans="1:7">
      <c r="A452" s="1">
        <v>1825</v>
      </c>
      <c r="B452" s="13">
        <v>40415</v>
      </c>
      <c r="C452" s="1">
        <v>70000139</v>
      </c>
      <c r="D452" s="1" t="s">
        <v>45</v>
      </c>
      <c r="E452" s="1" t="s">
        <v>362</v>
      </c>
      <c r="F452" s="1">
        <v>0</v>
      </c>
      <c r="G452" s="1">
        <v>7923.27</v>
      </c>
    </row>
    <row r="453" spans="1:7">
      <c r="A453" s="1">
        <v>1826</v>
      </c>
      <c r="B453" s="13">
        <v>40415</v>
      </c>
      <c r="C453" s="1">
        <v>70000140</v>
      </c>
      <c r="D453" s="1" t="s">
        <v>45</v>
      </c>
      <c r="E453" s="1" t="s">
        <v>350</v>
      </c>
      <c r="F453" s="1">
        <v>0</v>
      </c>
      <c r="G453" s="1">
        <v>7526.21</v>
      </c>
    </row>
    <row r="454" spans="1:7">
      <c r="A454" s="1">
        <v>1827</v>
      </c>
      <c r="B454" s="13">
        <v>40415</v>
      </c>
      <c r="C454" s="1">
        <v>70000141</v>
      </c>
      <c r="D454" s="1" t="s">
        <v>45</v>
      </c>
      <c r="E454" s="1" t="s">
        <v>423</v>
      </c>
      <c r="F454" s="1">
        <v>0</v>
      </c>
      <c r="G454" s="1">
        <v>619.75</v>
      </c>
    </row>
    <row r="455" spans="1:7">
      <c r="A455" s="1">
        <v>1828</v>
      </c>
      <c r="B455" s="13">
        <v>40415</v>
      </c>
      <c r="C455" s="1">
        <v>70000142</v>
      </c>
      <c r="D455" s="1" t="s">
        <v>45</v>
      </c>
      <c r="E455" s="1" t="s">
        <v>319</v>
      </c>
      <c r="F455" s="1">
        <v>0</v>
      </c>
      <c r="G455" s="1">
        <v>1296.01</v>
      </c>
    </row>
    <row r="456" spans="1:7">
      <c r="A456" s="1">
        <v>1829</v>
      </c>
      <c r="B456" s="13">
        <v>40415</v>
      </c>
      <c r="C456" s="1">
        <v>70000143</v>
      </c>
      <c r="D456" s="1" t="s">
        <v>45</v>
      </c>
      <c r="E456" s="1" t="s">
        <v>60</v>
      </c>
      <c r="F456" s="1">
        <v>0</v>
      </c>
      <c r="G456" s="1">
        <v>116.6</v>
      </c>
    </row>
    <row r="457" spans="1:7">
      <c r="A457" s="1">
        <v>1830</v>
      </c>
      <c r="B457" s="13">
        <v>40415</v>
      </c>
      <c r="C457" s="1">
        <v>70000144</v>
      </c>
      <c r="D457" s="1" t="s">
        <v>45</v>
      </c>
      <c r="E457" s="1" t="s">
        <v>244</v>
      </c>
      <c r="F457" s="1">
        <v>0</v>
      </c>
      <c r="G457" s="1">
        <v>1003.94</v>
      </c>
    </row>
    <row r="458" spans="1:7">
      <c r="A458" s="1">
        <v>1831</v>
      </c>
      <c r="B458" s="13">
        <v>40415</v>
      </c>
      <c r="C458" s="1">
        <v>70000145</v>
      </c>
      <c r="D458" s="1" t="s">
        <v>45</v>
      </c>
      <c r="E458" s="1" t="s">
        <v>647</v>
      </c>
      <c r="F458" s="1">
        <v>0</v>
      </c>
      <c r="G458" s="1">
        <v>1322.51</v>
      </c>
    </row>
    <row r="459" spans="1:7">
      <c r="A459" s="1">
        <v>1832</v>
      </c>
      <c r="B459" s="13">
        <v>40415</v>
      </c>
      <c r="C459" s="1">
        <v>70000146</v>
      </c>
      <c r="D459" s="1" t="s">
        <v>45</v>
      </c>
      <c r="E459" s="1" t="s">
        <v>286</v>
      </c>
      <c r="F459" s="1">
        <v>0</v>
      </c>
      <c r="G459" s="1">
        <v>73.53</v>
      </c>
    </row>
    <row r="460" spans="1:7">
      <c r="A460" s="1">
        <v>1833</v>
      </c>
      <c r="B460" s="13">
        <v>40415</v>
      </c>
      <c r="C460" s="1">
        <v>70000147</v>
      </c>
      <c r="D460" s="1" t="s">
        <v>45</v>
      </c>
      <c r="E460" s="1" t="s">
        <v>287</v>
      </c>
      <c r="F460" s="1">
        <v>0</v>
      </c>
      <c r="G460" s="1">
        <v>48.88</v>
      </c>
    </row>
    <row r="461" spans="1:7">
      <c r="A461" s="1">
        <v>1834</v>
      </c>
      <c r="B461" s="13">
        <v>40415</v>
      </c>
      <c r="C461" s="1">
        <v>70000148</v>
      </c>
      <c r="D461" s="1" t="s">
        <v>45</v>
      </c>
      <c r="E461" s="1" t="s">
        <v>335</v>
      </c>
      <c r="F461" s="1">
        <v>0</v>
      </c>
      <c r="G461" s="1">
        <v>140.36000000000001</v>
      </c>
    </row>
    <row r="462" spans="1:7">
      <c r="A462" s="1">
        <v>1835</v>
      </c>
      <c r="B462" s="13">
        <v>40415</v>
      </c>
      <c r="C462" s="1">
        <v>70000149</v>
      </c>
      <c r="D462" s="1" t="s">
        <v>45</v>
      </c>
      <c r="E462" s="1" t="s">
        <v>715</v>
      </c>
      <c r="F462" s="1">
        <v>0</v>
      </c>
      <c r="G462" s="1">
        <v>107.78</v>
      </c>
    </row>
    <row r="463" spans="1:7">
      <c r="A463" s="1">
        <v>1836</v>
      </c>
      <c r="B463" s="13">
        <v>40415</v>
      </c>
      <c r="C463" s="1">
        <v>70000150</v>
      </c>
      <c r="D463" s="1" t="s">
        <v>45</v>
      </c>
      <c r="E463" s="1" t="s">
        <v>563</v>
      </c>
      <c r="F463" s="1">
        <v>0</v>
      </c>
      <c r="G463" s="1">
        <v>28.05</v>
      </c>
    </row>
    <row r="464" spans="1:7">
      <c r="A464" s="1">
        <v>1837</v>
      </c>
      <c r="B464" s="13">
        <v>40415</v>
      </c>
      <c r="C464" s="1">
        <v>70000151</v>
      </c>
      <c r="D464" s="1" t="s">
        <v>45</v>
      </c>
      <c r="E464" s="1" t="s">
        <v>708</v>
      </c>
      <c r="F464" s="1">
        <v>0</v>
      </c>
      <c r="G464" s="1">
        <v>42.12</v>
      </c>
    </row>
    <row r="465" spans="1:7">
      <c r="A465" s="1">
        <v>1838</v>
      </c>
      <c r="B465" s="13">
        <v>40415</v>
      </c>
      <c r="C465" s="1">
        <v>70000152</v>
      </c>
      <c r="D465" s="1" t="s">
        <v>45</v>
      </c>
      <c r="E465" s="1" t="s">
        <v>616</v>
      </c>
      <c r="F465" s="1">
        <v>0</v>
      </c>
      <c r="G465" s="1">
        <v>857.56</v>
      </c>
    </row>
    <row r="466" spans="1:7">
      <c r="A466" s="1">
        <v>1839</v>
      </c>
      <c r="B466" s="13">
        <v>40415</v>
      </c>
      <c r="C466" s="1">
        <v>70000153</v>
      </c>
      <c r="D466" s="1" t="s">
        <v>45</v>
      </c>
      <c r="E466" s="2" t="s">
        <v>725</v>
      </c>
      <c r="F466" s="1">
        <v>0</v>
      </c>
      <c r="G466" s="1">
        <v>20.02</v>
      </c>
    </row>
    <row r="467" spans="1:7">
      <c r="A467" s="1">
        <v>1840</v>
      </c>
      <c r="B467" s="13">
        <v>40415</v>
      </c>
      <c r="C467" s="1">
        <v>70000154</v>
      </c>
      <c r="D467" s="1" t="s">
        <v>45</v>
      </c>
      <c r="E467" s="1" t="s">
        <v>574</v>
      </c>
      <c r="F467" s="1">
        <v>0</v>
      </c>
      <c r="G467" s="1">
        <v>19.579999999999998</v>
      </c>
    </row>
    <row r="468" spans="1:7">
      <c r="A468" s="1">
        <v>1844</v>
      </c>
      <c r="B468" s="13">
        <v>40415</v>
      </c>
      <c r="C468" s="1">
        <v>70000155</v>
      </c>
      <c r="D468" s="1" t="s">
        <v>45</v>
      </c>
      <c r="E468" s="2" t="s">
        <v>588</v>
      </c>
      <c r="F468" s="1">
        <v>0</v>
      </c>
      <c r="G468" s="1">
        <v>740.62</v>
      </c>
    </row>
    <row r="469" spans="1:7">
      <c r="A469" s="1">
        <v>1849</v>
      </c>
      <c r="B469" s="13">
        <v>40416</v>
      </c>
      <c r="C469" s="1">
        <v>70000156</v>
      </c>
      <c r="D469" s="1" t="s">
        <v>45</v>
      </c>
      <c r="E469" s="1" t="s">
        <v>320</v>
      </c>
      <c r="F469" s="1">
        <v>0</v>
      </c>
      <c r="G469" s="1">
        <v>256.2</v>
      </c>
    </row>
    <row r="470" spans="1:7">
      <c r="A470" s="1">
        <v>1850</v>
      </c>
      <c r="B470" s="13">
        <v>40416</v>
      </c>
      <c r="C470" s="1">
        <v>70000157</v>
      </c>
      <c r="D470" s="1" t="s">
        <v>45</v>
      </c>
      <c r="E470" s="1" t="s">
        <v>424</v>
      </c>
      <c r="F470" s="1">
        <v>0</v>
      </c>
      <c r="G470" s="1">
        <v>30</v>
      </c>
    </row>
    <row r="471" spans="1:7">
      <c r="A471" s="1">
        <v>1851</v>
      </c>
      <c r="B471" s="13">
        <v>40416</v>
      </c>
      <c r="C471" s="1">
        <v>70000158</v>
      </c>
      <c r="D471" s="1" t="s">
        <v>45</v>
      </c>
      <c r="E471" s="1" t="s">
        <v>687</v>
      </c>
      <c r="F471" s="1">
        <v>0</v>
      </c>
      <c r="G471" s="1">
        <v>51.53</v>
      </c>
    </row>
    <row r="472" spans="1:7">
      <c r="A472" s="1">
        <v>1852</v>
      </c>
      <c r="B472" s="13">
        <v>40416</v>
      </c>
      <c r="C472" s="1">
        <v>70000159</v>
      </c>
      <c r="D472" s="1" t="s">
        <v>45</v>
      </c>
      <c r="E472" s="1" t="s">
        <v>584</v>
      </c>
      <c r="F472" s="1">
        <v>0</v>
      </c>
      <c r="G472" s="1">
        <v>250.17</v>
      </c>
    </row>
    <row r="473" spans="1:7">
      <c r="A473" s="1">
        <v>1853</v>
      </c>
      <c r="B473" s="13">
        <v>40416</v>
      </c>
      <c r="C473" s="1">
        <v>70000160</v>
      </c>
      <c r="D473" s="1" t="s">
        <v>45</v>
      </c>
      <c r="E473" s="2" t="s">
        <v>589</v>
      </c>
      <c r="F473" s="1">
        <v>0</v>
      </c>
      <c r="G473" s="1">
        <v>68.94</v>
      </c>
    </row>
    <row r="474" spans="1:7">
      <c r="A474" s="1">
        <v>1854</v>
      </c>
      <c r="B474" s="13">
        <v>40416</v>
      </c>
      <c r="C474" s="1">
        <v>70000161</v>
      </c>
      <c r="D474" s="1" t="s">
        <v>45</v>
      </c>
      <c r="E474" s="1" t="s">
        <v>579</v>
      </c>
      <c r="F474" s="1">
        <v>0</v>
      </c>
      <c r="G474" s="1">
        <v>20.16</v>
      </c>
    </row>
    <row r="475" spans="1:7">
      <c r="A475" s="1">
        <v>1990</v>
      </c>
      <c r="B475" s="13">
        <v>40426</v>
      </c>
      <c r="C475" s="1">
        <v>70000162</v>
      </c>
      <c r="D475" s="1" t="s">
        <v>45</v>
      </c>
      <c r="E475" s="2" t="s">
        <v>590</v>
      </c>
      <c r="F475" s="1">
        <v>0</v>
      </c>
      <c r="G475" s="1">
        <v>642.29</v>
      </c>
    </row>
    <row r="476" spans="1:7">
      <c r="A476" s="1">
        <v>2006</v>
      </c>
      <c r="B476" s="13">
        <v>40431</v>
      </c>
      <c r="C476" s="1">
        <v>70000163</v>
      </c>
      <c r="D476" s="1" t="s">
        <v>45</v>
      </c>
      <c r="E476" s="1" t="s">
        <v>245</v>
      </c>
      <c r="F476" s="1">
        <v>0</v>
      </c>
      <c r="G476" s="1">
        <v>1560.06</v>
      </c>
    </row>
    <row r="477" spans="1:7">
      <c r="A477" s="1">
        <v>2122</v>
      </c>
      <c r="B477" s="13">
        <v>40447</v>
      </c>
      <c r="C477" s="1">
        <v>70000164</v>
      </c>
      <c r="D477" s="1" t="s">
        <v>45</v>
      </c>
      <c r="E477" s="1" t="s">
        <v>363</v>
      </c>
      <c r="F477" s="1">
        <v>0</v>
      </c>
      <c r="G477" s="1">
        <v>4666.29</v>
      </c>
    </row>
    <row r="478" spans="1:7">
      <c r="A478" s="1">
        <v>2124</v>
      </c>
      <c r="B478" s="13">
        <v>40447</v>
      </c>
      <c r="C478" s="1">
        <v>70000165</v>
      </c>
      <c r="D478" s="1" t="s">
        <v>45</v>
      </c>
      <c r="E478" s="2" t="s">
        <v>591</v>
      </c>
      <c r="F478" s="1">
        <v>0</v>
      </c>
      <c r="G478" s="1">
        <v>398.55</v>
      </c>
    </row>
    <row r="479" spans="1:7">
      <c r="A479" s="1">
        <v>2125</v>
      </c>
      <c r="B479" s="13">
        <v>40447</v>
      </c>
      <c r="C479" s="1">
        <v>70000166</v>
      </c>
      <c r="D479" s="1" t="s">
        <v>45</v>
      </c>
      <c r="E479" s="1" t="s">
        <v>351</v>
      </c>
      <c r="F479" s="1">
        <v>0</v>
      </c>
      <c r="G479" s="1">
        <v>629.47</v>
      </c>
    </row>
    <row r="480" spans="1:7">
      <c r="A480" s="1">
        <v>2126</v>
      </c>
      <c r="B480" s="13">
        <v>40447</v>
      </c>
      <c r="C480" s="1">
        <v>70000167</v>
      </c>
      <c r="D480" s="1" t="s">
        <v>45</v>
      </c>
      <c r="E480" s="1" t="s">
        <v>246</v>
      </c>
      <c r="F480" s="1">
        <v>0</v>
      </c>
      <c r="G480" s="1">
        <v>1080</v>
      </c>
    </row>
    <row r="481" spans="1:7">
      <c r="A481" s="1">
        <v>2127</v>
      </c>
      <c r="B481" s="13">
        <v>40447</v>
      </c>
      <c r="C481" s="1">
        <v>70000168</v>
      </c>
      <c r="D481" s="1" t="s">
        <v>45</v>
      </c>
      <c r="E481" s="1" t="s">
        <v>247</v>
      </c>
      <c r="F481" s="1">
        <v>0</v>
      </c>
      <c r="G481" s="1">
        <v>300.41000000000003</v>
      </c>
    </row>
    <row r="482" spans="1:7">
      <c r="A482" s="1">
        <v>2128</v>
      </c>
      <c r="B482" s="13">
        <v>40447</v>
      </c>
      <c r="C482" s="1">
        <v>70000169</v>
      </c>
      <c r="D482" s="1" t="s">
        <v>45</v>
      </c>
      <c r="E482" s="1" t="s">
        <v>248</v>
      </c>
      <c r="F482" s="1">
        <v>0</v>
      </c>
      <c r="G482" s="1">
        <v>1021.46</v>
      </c>
    </row>
    <row r="483" spans="1:7">
      <c r="A483" s="1">
        <v>2146</v>
      </c>
      <c r="B483" s="13">
        <v>40450</v>
      </c>
      <c r="C483" s="1">
        <v>70000170</v>
      </c>
      <c r="D483" s="1" t="s">
        <v>45</v>
      </c>
      <c r="E483" s="1" t="s">
        <v>321</v>
      </c>
      <c r="F483" s="1">
        <v>0</v>
      </c>
      <c r="G483" s="1">
        <v>1088.92</v>
      </c>
    </row>
    <row r="484" spans="1:7">
      <c r="A484" s="1">
        <v>2147</v>
      </c>
      <c r="B484" s="13">
        <v>40450</v>
      </c>
      <c r="C484" s="1">
        <v>70000171</v>
      </c>
      <c r="D484" s="1" t="s">
        <v>45</v>
      </c>
      <c r="E484" s="1" t="s">
        <v>425</v>
      </c>
      <c r="F484" s="1">
        <v>0</v>
      </c>
      <c r="G484" s="1">
        <v>761.1</v>
      </c>
    </row>
    <row r="485" spans="1:7">
      <c r="A485" s="1">
        <v>2148</v>
      </c>
      <c r="B485" s="13">
        <v>40450</v>
      </c>
      <c r="C485" s="1">
        <v>70000172</v>
      </c>
      <c r="D485" s="1" t="s">
        <v>45</v>
      </c>
      <c r="E485" s="1" t="s">
        <v>336</v>
      </c>
      <c r="F485" s="1">
        <v>0</v>
      </c>
      <c r="G485" s="1">
        <v>274.45999999999998</v>
      </c>
    </row>
    <row r="486" spans="1:7">
      <c r="A486" s="1">
        <v>2149</v>
      </c>
      <c r="B486" s="13">
        <v>40450</v>
      </c>
      <c r="C486" s="1">
        <v>70000173</v>
      </c>
      <c r="D486" s="1" t="s">
        <v>45</v>
      </c>
      <c r="E486" s="1" t="s">
        <v>617</v>
      </c>
      <c r="F486" s="1">
        <v>0</v>
      </c>
      <c r="G486" s="1">
        <v>45.65</v>
      </c>
    </row>
    <row r="487" spans="1:7">
      <c r="A487" s="1">
        <v>2150</v>
      </c>
      <c r="B487" s="13">
        <v>40450</v>
      </c>
      <c r="C487" s="1">
        <v>70000174</v>
      </c>
      <c r="D487" s="1" t="s">
        <v>45</v>
      </c>
      <c r="E487" s="1" t="s">
        <v>551</v>
      </c>
      <c r="F487" s="1">
        <v>0</v>
      </c>
      <c r="G487" s="1">
        <v>33.44</v>
      </c>
    </row>
    <row r="488" spans="1:7">
      <c r="A488" s="1">
        <v>2151</v>
      </c>
      <c r="B488" s="13">
        <v>40450</v>
      </c>
      <c r="C488" s="1">
        <v>70000175</v>
      </c>
      <c r="D488" s="1" t="s">
        <v>45</v>
      </c>
      <c r="E488" s="2" t="s">
        <v>593</v>
      </c>
      <c r="F488" s="1">
        <v>0</v>
      </c>
      <c r="G488" s="1">
        <v>62.72</v>
      </c>
    </row>
    <row r="489" spans="1:7">
      <c r="A489" s="1">
        <v>2152</v>
      </c>
      <c r="B489" s="13">
        <v>40450</v>
      </c>
      <c r="C489" s="1">
        <v>70000176</v>
      </c>
      <c r="D489" s="1" t="s">
        <v>45</v>
      </c>
      <c r="E489" s="1" t="s">
        <v>618</v>
      </c>
      <c r="F489" s="1">
        <v>0</v>
      </c>
      <c r="G489" s="1">
        <v>185.68</v>
      </c>
    </row>
    <row r="490" spans="1:7">
      <c r="A490" s="1">
        <v>2153</v>
      </c>
      <c r="B490" s="13">
        <v>40450</v>
      </c>
      <c r="C490" s="1">
        <v>70000177</v>
      </c>
      <c r="D490" s="1" t="s">
        <v>45</v>
      </c>
      <c r="E490" s="2" t="s">
        <v>594</v>
      </c>
      <c r="F490" s="1">
        <v>0</v>
      </c>
      <c r="G490" s="1">
        <v>92.84</v>
      </c>
    </row>
    <row r="491" spans="1:7">
      <c r="A491" s="1">
        <v>2154</v>
      </c>
      <c r="B491" s="13">
        <v>40450</v>
      </c>
      <c r="C491" s="1">
        <v>70000178</v>
      </c>
      <c r="D491" s="1" t="s">
        <v>45</v>
      </c>
      <c r="E491" s="1" t="s">
        <v>61</v>
      </c>
      <c r="F491" s="1">
        <v>0</v>
      </c>
      <c r="G491" s="1">
        <v>372</v>
      </c>
    </row>
    <row r="492" spans="1:7">
      <c r="A492" s="1">
        <v>2155</v>
      </c>
      <c r="B492" s="13">
        <v>40450</v>
      </c>
      <c r="C492" s="1">
        <v>70000179</v>
      </c>
      <c r="D492" s="1" t="s">
        <v>45</v>
      </c>
      <c r="E492" s="2" t="s">
        <v>619</v>
      </c>
      <c r="F492" s="1">
        <v>0</v>
      </c>
      <c r="G492" s="1">
        <v>36.99</v>
      </c>
    </row>
    <row r="493" spans="1:7">
      <c r="A493" s="1">
        <v>2298</v>
      </c>
      <c r="B493" s="13">
        <v>40461</v>
      </c>
      <c r="C493" s="1">
        <v>70000180</v>
      </c>
      <c r="D493" s="1" t="s">
        <v>45</v>
      </c>
      <c r="E493" s="1" t="s">
        <v>249</v>
      </c>
      <c r="F493" s="1">
        <v>0</v>
      </c>
      <c r="G493" s="1">
        <v>1040</v>
      </c>
    </row>
    <row r="494" spans="1:7">
      <c r="A494" s="1">
        <v>2299</v>
      </c>
      <c r="B494" s="13">
        <v>40461</v>
      </c>
      <c r="C494" s="1">
        <v>70000181</v>
      </c>
      <c r="D494" s="1" t="s">
        <v>45</v>
      </c>
      <c r="E494" s="1" t="s">
        <v>250</v>
      </c>
      <c r="F494" s="1">
        <v>0</v>
      </c>
      <c r="G494" s="1">
        <v>27989.5</v>
      </c>
    </row>
    <row r="495" spans="1:7">
      <c r="A495" s="1">
        <v>2346</v>
      </c>
      <c r="B495" s="13">
        <v>40468</v>
      </c>
      <c r="C495" s="1">
        <v>70000182</v>
      </c>
      <c r="D495" s="1" t="s">
        <v>45</v>
      </c>
      <c r="E495" s="1" t="s">
        <v>469</v>
      </c>
      <c r="F495" s="1">
        <v>0</v>
      </c>
      <c r="G495" s="1">
        <v>380.82</v>
      </c>
    </row>
    <row r="496" spans="1:7">
      <c r="A496" s="1">
        <v>2368</v>
      </c>
      <c r="B496" s="13">
        <v>40471</v>
      </c>
      <c r="C496" s="1">
        <v>70000183</v>
      </c>
      <c r="D496" s="1" t="s">
        <v>45</v>
      </c>
      <c r="E496" s="1" t="s">
        <v>557</v>
      </c>
      <c r="F496" s="1">
        <v>0</v>
      </c>
      <c r="G496" s="1">
        <v>140.36000000000001</v>
      </c>
    </row>
    <row r="497" spans="1:7">
      <c r="A497" s="1">
        <v>2416</v>
      </c>
      <c r="B497" s="13">
        <v>40478</v>
      </c>
      <c r="C497" s="1">
        <v>70000184</v>
      </c>
      <c r="D497" s="1" t="s">
        <v>45</v>
      </c>
      <c r="E497" s="1" t="s">
        <v>364</v>
      </c>
      <c r="F497" s="1">
        <v>0</v>
      </c>
      <c r="G497" s="1">
        <v>4884</v>
      </c>
    </row>
    <row r="498" spans="1:7">
      <c r="A498" s="1">
        <v>2418</v>
      </c>
      <c r="B498" s="13">
        <v>40478</v>
      </c>
      <c r="C498" s="1">
        <v>70000185</v>
      </c>
      <c r="D498" s="1" t="s">
        <v>45</v>
      </c>
      <c r="E498" s="2" t="s">
        <v>620</v>
      </c>
      <c r="F498" s="1">
        <v>0</v>
      </c>
      <c r="G498" s="1">
        <v>2082.38</v>
      </c>
    </row>
    <row r="499" spans="1:7">
      <c r="A499" s="1">
        <v>2419</v>
      </c>
      <c r="B499" s="13">
        <v>40478</v>
      </c>
      <c r="C499" s="1">
        <v>70000186</v>
      </c>
      <c r="D499" s="1" t="s">
        <v>45</v>
      </c>
      <c r="E499" s="1" t="s">
        <v>251</v>
      </c>
      <c r="F499" s="1">
        <v>0</v>
      </c>
      <c r="G499" s="1">
        <v>3947.05</v>
      </c>
    </row>
    <row r="500" spans="1:7">
      <c r="A500" s="1">
        <v>2431</v>
      </c>
      <c r="B500" s="13">
        <v>40479</v>
      </c>
      <c r="C500" s="1">
        <v>70000187</v>
      </c>
      <c r="D500" s="1" t="s">
        <v>45</v>
      </c>
      <c r="E500" s="1" t="s">
        <v>564</v>
      </c>
      <c r="F500" s="1">
        <v>0</v>
      </c>
      <c r="G500" s="1">
        <v>9.85</v>
      </c>
    </row>
    <row r="501" spans="1:7">
      <c r="A501" s="1">
        <v>2433</v>
      </c>
      <c r="B501" s="13">
        <v>40479</v>
      </c>
      <c r="C501" s="1">
        <v>70000188</v>
      </c>
      <c r="D501" s="1" t="s">
        <v>45</v>
      </c>
      <c r="E501" s="1" t="s">
        <v>252</v>
      </c>
      <c r="F501" s="1">
        <v>0</v>
      </c>
      <c r="G501" s="1">
        <v>960</v>
      </c>
    </row>
    <row r="502" spans="1:7">
      <c r="A502" s="1">
        <v>2434</v>
      </c>
      <c r="B502" s="13">
        <v>40479</v>
      </c>
      <c r="C502" s="1">
        <v>70000189</v>
      </c>
      <c r="D502" s="1" t="s">
        <v>45</v>
      </c>
      <c r="E502" s="2" t="s">
        <v>596</v>
      </c>
      <c r="F502" s="1">
        <v>0</v>
      </c>
      <c r="G502" s="1">
        <v>2668.34</v>
      </c>
    </row>
    <row r="503" spans="1:7">
      <c r="A503" s="1">
        <v>2435</v>
      </c>
      <c r="B503" s="13">
        <v>40479</v>
      </c>
      <c r="C503" s="1">
        <v>70000190</v>
      </c>
      <c r="D503" s="1" t="s">
        <v>45</v>
      </c>
      <c r="E503" s="1" t="s">
        <v>709</v>
      </c>
      <c r="F503" s="1">
        <v>0</v>
      </c>
      <c r="G503" s="1">
        <v>40.67</v>
      </c>
    </row>
    <row r="504" spans="1:7">
      <c r="A504" s="1">
        <v>2436</v>
      </c>
      <c r="B504" s="13">
        <v>40479</v>
      </c>
      <c r="C504" s="1">
        <v>70000191</v>
      </c>
      <c r="D504" s="1" t="s">
        <v>45</v>
      </c>
      <c r="E504" s="2" t="s">
        <v>621</v>
      </c>
      <c r="F504" s="1">
        <v>0</v>
      </c>
      <c r="G504" s="1">
        <v>137.16999999999999</v>
      </c>
    </row>
    <row r="505" spans="1:7">
      <c r="A505" s="1">
        <v>2437</v>
      </c>
      <c r="B505" s="13">
        <v>40479</v>
      </c>
      <c r="C505" s="1">
        <v>70000192</v>
      </c>
      <c r="D505" s="1" t="s">
        <v>45</v>
      </c>
      <c r="E505" s="1" t="s">
        <v>648</v>
      </c>
      <c r="F505" s="1">
        <v>0</v>
      </c>
      <c r="G505" s="1">
        <v>257.18</v>
      </c>
    </row>
    <row r="506" spans="1:7">
      <c r="A506" s="1">
        <v>2438</v>
      </c>
      <c r="B506" s="13">
        <v>40479</v>
      </c>
      <c r="C506" s="1">
        <v>70000193</v>
      </c>
      <c r="D506" s="1" t="s">
        <v>45</v>
      </c>
      <c r="E506" s="1" t="s">
        <v>552</v>
      </c>
      <c r="F506" s="1">
        <v>0</v>
      </c>
      <c r="G506" s="1">
        <v>51.66</v>
      </c>
    </row>
    <row r="507" spans="1:7">
      <c r="A507" s="1">
        <v>2439</v>
      </c>
      <c r="B507" s="13">
        <v>40479</v>
      </c>
      <c r="C507" s="1">
        <v>70000194</v>
      </c>
      <c r="D507" s="1" t="s">
        <v>45</v>
      </c>
      <c r="E507" s="2" t="s">
        <v>629</v>
      </c>
      <c r="F507" s="1">
        <v>0</v>
      </c>
      <c r="G507" s="1">
        <v>119.52</v>
      </c>
    </row>
    <row r="508" spans="1:7">
      <c r="A508" s="1">
        <v>2441</v>
      </c>
      <c r="B508" s="13">
        <v>40479</v>
      </c>
      <c r="C508" s="1">
        <v>70000195</v>
      </c>
      <c r="D508" s="1" t="s">
        <v>45</v>
      </c>
      <c r="E508" s="1" t="s">
        <v>622</v>
      </c>
      <c r="F508" s="1">
        <v>0</v>
      </c>
      <c r="G508" s="1">
        <v>30.47</v>
      </c>
    </row>
    <row r="509" spans="1:7">
      <c r="A509" s="1">
        <v>2442</v>
      </c>
      <c r="B509" s="13">
        <v>40479</v>
      </c>
      <c r="C509" s="1">
        <v>70000196</v>
      </c>
      <c r="D509" s="1" t="s">
        <v>45</v>
      </c>
      <c r="E509" s="1" t="s">
        <v>253</v>
      </c>
      <c r="F509" s="1">
        <v>0</v>
      </c>
      <c r="G509" s="1">
        <v>592</v>
      </c>
    </row>
    <row r="510" spans="1:7">
      <c r="A510" s="1">
        <v>2443</v>
      </c>
      <c r="B510" s="13">
        <v>40479</v>
      </c>
      <c r="C510" s="1">
        <v>70000197</v>
      </c>
      <c r="D510" s="1" t="s">
        <v>45</v>
      </c>
      <c r="E510" s="1" t="s">
        <v>322</v>
      </c>
      <c r="F510" s="1">
        <v>0</v>
      </c>
      <c r="G510" s="1">
        <v>180</v>
      </c>
    </row>
    <row r="511" spans="1:7">
      <c r="A511" s="1">
        <v>2510</v>
      </c>
      <c r="B511" s="13">
        <v>40482</v>
      </c>
      <c r="C511" s="1">
        <v>70000198</v>
      </c>
      <c r="D511" s="1" t="s">
        <v>45</v>
      </c>
      <c r="E511" s="1" t="s">
        <v>254</v>
      </c>
      <c r="F511" s="1">
        <v>0</v>
      </c>
      <c r="G511" s="1">
        <v>35595.879999999997</v>
      </c>
    </row>
    <row r="512" spans="1:7">
      <c r="A512" s="1">
        <v>2513</v>
      </c>
      <c r="B512" s="13">
        <v>40482</v>
      </c>
      <c r="C512" s="1">
        <v>70000199</v>
      </c>
      <c r="D512" s="1" t="s">
        <v>45</v>
      </c>
      <c r="E512" s="1" t="s">
        <v>255</v>
      </c>
      <c r="F512" s="1">
        <v>0</v>
      </c>
      <c r="G512" s="1">
        <v>925</v>
      </c>
    </row>
    <row r="513" spans="1:7">
      <c r="A513" s="1">
        <v>2583</v>
      </c>
      <c r="B513" s="13">
        <v>40493</v>
      </c>
      <c r="C513" s="1">
        <v>70000200</v>
      </c>
      <c r="D513" s="1" t="s">
        <v>45</v>
      </c>
      <c r="E513" s="1" t="s">
        <v>525</v>
      </c>
      <c r="F513" s="1">
        <v>0</v>
      </c>
      <c r="G513" s="1">
        <v>189.42</v>
      </c>
    </row>
    <row r="514" spans="1:7">
      <c r="A514" s="1">
        <v>2619</v>
      </c>
      <c r="B514" s="13">
        <v>40495</v>
      </c>
      <c r="C514" s="1">
        <v>70000201</v>
      </c>
      <c r="D514" s="1" t="s">
        <v>45</v>
      </c>
      <c r="E514" s="1" t="s">
        <v>553</v>
      </c>
      <c r="F514" s="1">
        <v>0</v>
      </c>
      <c r="G514" s="1">
        <v>106.7</v>
      </c>
    </row>
    <row r="515" spans="1:7">
      <c r="A515" s="1">
        <v>2654</v>
      </c>
      <c r="B515" s="13">
        <v>40499</v>
      </c>
      <c r="C515" s="1">
        <v>70000202</v>
      </c>
      <c r="D515" s="1" t="s">
        <v>45</v>
      </c>
      <c r="E515" s="1" t="s">
        <v>62</v>
      </c>
      <c r="F515" s="1">
        <v>0</v>
      </c>
      <c r="G515" s="1">
        <v>167.2</v>
      </c>
    </row>
    <row r="516" spans="1:7">
      <c r="A516" s="1">
        <v>2656</v>
      </c>
      <c r="B516" s="13">
        <v>40499</v>
      </c>
      <c r="C516" s="1">
        <v>70000203</v>
      </c>
      <c r="D516" s="1" t="s">
        <v>45</v>
      </c>
      <c r="E516" s="1" t="s">
        <v>716</v>
      </c>
      <c r="F516" s="1">
        <v>0</v>
      </c>
      <c r="G516" s="1">
        <v>9.9</v>
      </c>
    </row>
    <row r="517" spans="1:7">
      <c r="A517" s="1">
        <v>2662</v>
      </c>
      <c r="B517" s="13">
        <v>40500</v>
      </c>
      <c r="C517" s="1">
        <v>70000204</v>
      </c>
      <c r="D517" s="1" t="s">
        <v>45</v>
      </c>
      <c r="E517" s="1" t="s">
        <v>526</v>
      </c>
      <c r="F517" s="1">
        <v>0</v>
      </c>
      <c r="G517" s="1">
        <v>450</v>
      </c>
    </row>
    <row r="518" spans="1:7">
      <c r="A518" s="1">
        <v>2731</v>
      </c>
      <c r="B518" s="13">
        <v>40508</v>
      </c>
      <c r="C518" s="1">
        <v>70000205</v>
      </c>
      <c r="D518" s="1" t="s">
        <v>45</v>
      </c>
      <c r="E518" s="1" t="s">
        <v>365</v>
      </c>
      <c r="F518" s="1">
        <v>0</v>
      </c>
      <c r="G518" s="1">
        <v>10560.78</v>
      </c>
    </row>
    <row r="519" spans="1:7">
      <c r="A519" s="1">
        <v>2734</v>
      </c>
      <c r="B519" s="13">
        <v>40509</v>
      </c>
      <c r="C519" s="1">
        <v>70000206</v>
      </c>
      <c r="D519" s="1" t="s">
        <v>45</v>
      </c>
      <c r="E519" s="1" t="s">
        <v>582</v>
      </c>
      <c r="F519" s="1">
        <v>0</v>
      </c>
      <c r="G519" s="1">
        <v>199.72</v>
      </c>
    </row>
    <row r="520" spans="1:7">
      <c r="A520" s="1">
        <v>2735</v>
      </c>
      <c r="B520" s="13">
        <v>40509</v>
      </c>
      <c r="C520" s="1">
        <v>70000207</v>
      </c>
      <c r="D520" s="1" t="s">
        <v>45</v>
      </c>
      <c r="E520" s="1" t="s">
        <v>256</v>
      </c>
      <c r="F520" s="1">
        <v>0</v>
      </c>
      <c r="G520" s="1">
        <v>1965.02</v>
      </c>
    </row>
    <row r="521" spans="1:7">
      <c r="A521" s="1">
        <v>2737</v>
      </c>
      <c r="B521" s="13">
        <v>40509</v>
      </c>
      <c r="C521" s="1">
        <v>70000208</v>
      </c>
      <c r="D521" s="1" t="s">
        <v>45</v>
      </c>
      <c r="E521" s="1" t="s">
        <v>257</v>
      </c>
      <c r="F521" s="1">
        <v>0</v>
      </c>
      <c r="G521" s="1">
        <v>1080</v>
      </c>
    </row>
    <row r="522" spans="1:7">
      <c r="A522" s="1">
        <v>2738</v>
      </c>
      <c r="B522" s="13">
        <v>40509</v>
      </c>
      <c r="C522" s="1">
        <v>70000209</v>
      </c>
      <c r="D522" s="1" t="s">
        <v>45</v>
      </c>
      <c r="E522" s="1" t="s">
        <v>597</v>
      </c>
      <c r="F522" s="1">
        <v>0</v>
      </c>
      <c r="G522" s="1">
        <v>1497.2</v>
      </c>
    </row>
    <row r="523" spans="1:7">
      <c r="A523" s="1">
        <v>2739</v>
      </c>
      <c r="B523" s="13">
        <v>40509</v>
      </c>
      <c r="C523" s="1">
        <v>70000210</v>
      </c>
      <c r="D523" s="1" t="s">
        <v>45</v>
      </c>
      <c r="E523" s="1" t="s">
        <v>623</v>
      </c>
      <c r="F523" s="1">
        <v>0</v>
      </c>
      <c r="G523" s="1">
        <v>256.22000000000003</v>
      </c>
    </row>
    <row r="524" spans="1:7">
      <c r="A524" s="1">
        <v>2740</v>
      </c>
      <c r="B524" s="13">
        <v>40509</v>
      </c>
      <c r="C524" s="1">
        <v>70000211</v>
      </c>
      <c r="D524" s="1" t="s">
        <v>45</v>
      </c>
      <c r="E524" s="1" t="s">
        <v>624</v>
      </c>
      <c r="F524" s="1">
        <v>0</v>
      </c>
      <c r="G524" s="1">
        <v>995.95</v>
      </c>
    </row>
    <row r="525" spans="1:7">
      <c r="A525" s="1">
        <v>2741</v>
      </c>
      <c r="B525" s="13">
        <v>40509</v>
      </c>
      <c r="C525" s="1">
        <v>70000212</v>
      </c>
      <c r="D525" s="1" t="s">
        <v>45</v>
      </c>
      <c r="E525" s="1" t="s">
        <v>649</v>
      </c>
      <c r="F525" s="1">
        <v>0</v>
      </c>
      <c r="G525" s="1">
        <v>802.18</v>
      </c>
    </row>
    <row r="526" spans="1:7">
      <c r="A526" s="1">
        <v>2742</v>
      </c>
      <c r="B526" s="13">
        <v>40509</v>
      </c>
      <c r="C526" s="1">
        <v>70000213</v>
      </c>
      <c r="D526" s="1" t="s">
        <v>45</v>
      </c>
      <c r="E526" s="1" t="s">
        <v>688</v>
      </c>
      <c r="F526" s="1">
        <v>0</v>
      </c>
      <c r="G526" s="1">
        <v>34.43</v>
      </c>
    </row>
    <row r="527" spans="1:7">
      <c r="A527" s="1">
        <v>2743</v>
      </c>
      <c r="B527" s="13">
        <v>40509</v>
      </c>
      <c r="C527" s="1">
        <v>70000214</v>
      </c>
      <c r="D527" s="1" t="s">
        <v>45</v>
      </c>
      <c r="E527" s="1" t="s">
        <v>650</v>
      </c>
      <c r="F527" s="1">
        <v>0</v>
      </c>
      <c r="G527" s="1">
        <v>91.74</v>
      </c>
    </row>
    <row r="528" spans="1:7">
      <c r="A528" s="1">
        <v>2744</v>
      </c>
      <c r="B528" s="13">
        <v>40509</v>
      </c>
      <c r="C528" s="1">
        <v>70000215</v>
      </c>
      <c r="D528" s="1" t="s">
        <v>45</v>
      </c>
      <c r="E528" s="1" t="s">
        <v>625</v>
      </c>
      <c r="F528" s="1">
        <v>0</v>
      </c>
      <c r="G528" s="1">
        <v>121.22</v>
      </c>
    </row>
    <row r="529" spans="1:7">
      <c r="A529" s="1">
        <v>2745</v>
      </c>
      <c r="B529" s="13">
        <v>40509</v>
      </c>
      <c r="C529" s="1">
        <v>70000216</v>
      </c>
      <c r="D529" s="1" t="s">
        <v>45</v>
      </c>
      <c r="E529" s="1" t="s">
        <v>710</v>
      </c>
      <c r="F529" s="1">
        <v>0</v>
      </c>
      <c r="G529" s="1">
        <v>205.09</v>
      </c>
    </row>
    <row r="530" spans="1:7">
      <c r="A530" s="1">
        <v>2746</v>
      </c>
      <c r="B530" s="13">
        <v>40509</v>
      </c>
      <c r="C530" s="1">
        <v>70000217</v>
      </c>
      <c r="D530" s="1" t="s">
        <v>45</v>
      </c>
      <c r="E530" s="1" t="s">
        <v>426</v>
      </c>
      <c r="F530" s="1">
        <v>0</v>
      </c>
      <c r="G530" s="1">
        <v>462.55</v>
      </c>
    </row>
    <row r="531" spans="1:7">
      <c r="A531" s="1">
        <v>2747</v>
      </c>
      <c r="B531" s="13">
        <v>40509</v>
      </c>
      <c r="C531" s="1">
        <v>70000218</v>
      </c>
      <c r="D531" s="1" t="s">
        <v>45</v>
      </c>
      <c r="E531" s="1" t="s">
        <v>323</v>
      </c>
      <c r="F531" s="1">
        <v>0</v>
      </c>
      <c r="G531" s="1">
        <v>814.84</v>
      </c>
    </row>
    <row r="532" spans="1:7">
      <c r="A532" s="1">
        <v>2748</v>
      </c>
      <c r="B532" s="13">
        <v>40509</v>
      </c>
      <c r="C532" s="1">
        <v>70000219</v>
      </c>
      <c r="D532" s="1" t="s">
        <v>45</v>
      </c>
      <c r="E532" s="1" t="s">
        <v>288</v>
      </c>
      <c r="F532" s="1">
        <v>0</v>
      </c>
      <c r="G532" s="1">
        <v>161.11000000000001</v>
      </c>
    </row>
    <row r="533" spans="1:7">
      <c r="A533" s="1">
        <v>2749</v>
      </c>
      <c r="B533" s="13">
        <v>40509</v>
      </c>
      <c r="C533" s="1">
        <v>70000220</v>
      </c>
      <c r="D533" s="1" t="s">
        <v>45</v>
      </c>
      <c r="E533" s="1" t="s">
        <v>592</v>
      </c>
      <c r="F533" s="1">
        <v>0</v>
      </c>
      <c r="G533" s="1">
        <v>382.5</v>
      </c>
    </row>
    <row r="534" spans="1:7">
      <c r="A534" s="1">
        <v>2834</v>
      </c>
      <c r="B534" s="13">
        <v>40515</v>
      </c>
      <c r="C534" s="1">
        <v>70000221</v>
      </c>
      <c r="D534" s="1" t="s">
        <v>45</v>
      </c>
      <c r="E534" s="1" t="s">
        <v>258</v>
      </c>
      <c r="F534" s="1">
        <v>0</v>
      </c>
      <c r="G534" s="1">
        <v>680</v>
      </c>
    </row>
    <row r="535" spans="1:7">
      <c r="A535" s="1">
        <v>2835</v>
      </c>
      <c r="B535" s="13">
        <v>40515</v>
      </c>
      <c r="C535" s="1">
        <v>70000222</v>
      </c>
      <c r="D535" s="1" t="s">
        <v>45</v>
      </c>
      <c r="E535" s="1" t="s">
        <v>259</v>
      </c>
      <c r="F535" s="1">
        <v>0</v>
      </c>
      <c r="G535" s="1">
        <v>28020.11</v>
      </c>
    </row>
    <row r="536" spans="1:7">
      <c r="A536" s="1">
        <v>2849</v>
      </c>
      <c r="B536" s="13">
        <v>40516</v>
      </c>
      <c r="C536" s="1">
        <v>70000223</v>
      </c>
      <c r="D536" s="1" t="s">
        <v>45</v>
      </c>
      <c r="E536" s="1" t="s">
        <v>260</v>
      </c>
      <c r="F536" s="1">
        <v>0</v>
      </c>
      <c r="G536" s="1">
        <v>10537.5</v>
      </c>
    </row>
    <row r="537" spans="1:7">
      <c r="A537" s="1">
        <v>2888</v>
      </c>
      <c r="B537" s="13">
        <v>40523</v>
      </c>
      <c r="C537" s="1">
        <v>70000224</v>
      </c>
      <c r="D537" s="1" t="s">
        <v>45</v>
      </c>
      <c r="E537" s="1" t="s">
        <v>632</v>
      </c>
      <c r="F537" s="1">
        <v>0</v>
      </c>
      <c r="G537" s="1">
        <v>23.32</v>
      </c>
    </row>
    <row r="538" spans="1:7">
      <c r="A538" s="1">
        <v>2942</v>
      </c>
      <c r="B538" s="13">
        <v>40530</v>
      </c>
      <c r="C538" s="1">
        <v>70000225</v>
      </c>
      <c r="D538" s="1" t="s">
        <v>45</v>
      </c>
      <c r="E538" s="2" t="s">
        <v>630</v>
      </c>
      <c r="F538" s="1">
        <v>0</v>
      </c>
      <c r="G538" s="1">
        <v>9180</v>
      </c>
    </row>
    <row r="539" spans="1:7">
      <c r="A539" s="1">
        <v>2978</v>
      </c>
      <c r="B539" s="13">
        <v>40535</v>
      </c>
      <c r="C539" s="1">
        <v>70000226</v>
      </c>
      <c r="D539" s="1" t="s">
        <v>45</v>
      </c>
      <c r="E539" s="1" t="s">
        <v>626</v>
      </c>
      <c r="F539" s="1">
        <v>0</v>
      </c>
      <c r="G539" s="1">
        <v>27.9</v>
      </c>
    </row>
    <row r="540" spans="1:7">
      <c r="A540" s="1">
        <v>3003</v>
      </c>
      <c r="B540" s="13">
        <v>40541</v>
      </c>
      <c r="C540" s="1">
        <v>70000227</v>
      </c>
      <c r="D540" s="1" t="s">
        <v>45</v>
      </c>
      <c r="E540" s="1" t="s">
        <v>366</v>
      </c>
      <c r="F540" s="1">
        <v>0</v>
      </c>
      <c r="G540" s="1">
        <v>2610.4499999999998</v>
      </c>
    </row>
    <row r="541" spans="1:7">
      <c r="A541" s="1">
        <v>3004</v>
      </c>
      <c r="B541" s="13">
        <v>40541</v>
      </c>
      <c r="C541" s="1">
        <v>70000228</v>
      </c>
      <c r="D541" s="1" t="s">
        <v>45</v>
      </c>
      <c r="E541" s="1" t="s">
        <v>261</v>
      </c>
      <c r="F541" s="1">
        <v>0</v>
      </c>
      <c r="G541" s="1">
        <v>20495.38</v>
      </c>
    </row>
    <row r="542" spans="1:7">
      <c r="A542" s="1">
        <v>3016</v>
      </c>
      <c r="B542" s="13">
        <v>40542</v>
      </c>
      <c r="C542" s="1">
        <v>70000229</v>
      </c>
      <c r="D542" s="1" t="s">
        <v>45</v>
      </c>
      <c r="E542" s="1" t="s">
        <v>262</v>
      </c>
      <c r="F542" s="1">
        <v>0</v>
      </c>
      <c r="G542" s="1">
        <v>400</v>
      </c>
    </row>
    <row r="543" spans="1:7">
      <c r="A543" s="1">
        <v>3017</v>
      </c>
      <c r="B543" s="13">
        <v>40542</v>
      </c>
      <c r="C543" s="1">
        <v>70000230</v>
      </c>
      <c r="D543" s="1" t="s">
        <v>45</v>
      </c>
      <c r="E543" s="1" t="s">
        <v>567</v>
      </c>
      <c r="F543" s="1">
        <v>0</v>
      </c>
      <c r="G543" s="1">
        <v>46.53</v>
      </c>
    </row>
    <row r="544" spans="1:7">
      <c r="A544" s="1">
        <v>3018</v>
      </c>
      <c r="B544" s="13">
        <v>40542</v>
      </c>
      <c r="C544" s="1">
        <v>70000231</v>
      </c>
      <c r="D544" s="1" t="s">
        <v>45</v>
      </c>
      <c r="E544" s="1" t="s">
        <v>263</v>
      </c>
      <c r="F544" s="1">
        <v>0</v>
      </c>
      <c r="G544" s="1">
        <v>2842.36</v>
      </c>
    </row>
    <row r="545" spans="1:7">
      <c r="A545" s="1">
        <v>3019</v>
      </c>
      <c r="B545" s="13">
        <v>40542</v>
      </c>
      <c r="C545" s="1">
        <v>70000232</v>
      </c>
      <c r="D545" s="1" t="s">
        <v>45</v>
      </c>
      <c r="E545" s="1" t="s">
        <v>651</v>
      </c>
      <c r="F545" s="1">
        <v>0</v>
      </c>
      <c r="G545" s="1">
        <v>332.53</v>
      </c>
    </row>
    <row r="546" spans="1:7">
      <c r="A546" s="1">
        <v>3020</v>
      </c>
      <c r="B546" s="13">
        <v>40542</v>
      </c>
      <c r="C546" s="1">
        <v>70000233</v>
      </c>
      <c r="D546" s="1" t="s">
        <v>45</v>
      </c>
      <c r="E546" s="1" t="s">
        <v>63</v>
      </c>
      <c r="F546" s="1">
        <v>0</v>
      </c>
      <c r="G546" s="1">
        <v>409.92</v>
      </c>
    </row>
    <row r="547" spans="1:7">
      <c r="A547" s="1">
        <v>3021</v>
      </c>
      <c r="B547" s="13">
        <v>40542</v>
      </c>
      <c r="C547" s="1">
        <v>70000234</v>
      </c>
      <c r="D547" s="1" t="s">
        <v>45</v>
      </c>
      <c r="E547" s="1" t="s">
        <v>427</v>
      </c>
      <c r="F547" s="1">
        <v>0</v>
      </c>
      <c r="G547" s="1">
        <v>1285.51</v>
      </c>
    </row>
    <row r="548" spans="1:7">
      <c r="A548" s="1">
        <v>3022</v>
      </c>
      <c r="B548" s="13">
        <v>40542</v>
      </c>
      <c r="C548" s="1">
        <v>70000235</v>
      </c>
      <c r="D548" s="1" t="s">
        <v>45</v>
      </c>
      <c r="E548" s="1" t="s">
        <v>264</v>
      </c>
      <c r="F548" s="1">
        <v>0</v>
      </c>
      <c r="G548" s="1">
        <v>202.4</v>
      </c>
    </row>
    <row r="549" spans="1:7">
      <c r="A549" s="1">
        <v>3023</v>
      </c>
      <c r="B549" s="13">
        <v>40542</v>
      </c>
      <c r="C549" s="1">
        <v>70000236</v>
      </c>
      <c r="D549" s="1" t="s">
        <v>45</v>
      </c>
      <c r="E549" s="1" t="s">
        <v>627</v>
      </c>
      <c r="F549" s="1">
        <v>0</v>
      </c>
      <c r="G549" s="1">
        <v>668.44</v>
      </c>
    </row>
    <row r="550" spans="1:7">
      <c r="A550" s="1">
        <v>3024</v>
      </c>
      <c r="B550" s="13">
        <v>40542</v>
      </c>
      <c r="C550" s="1">
        <v>70000237</v>
      </c>
      <c r="D550" s="1" t="s">
        <v>45</v>
      </c>
      <c r="E550" s="1" t="s">
        <v>595</v>
      </c>
      <c r="F550" s="1">
        <v>0</v>
      </c>
      <c r="G550" s="1">
        <v>87.78</v>
      </c>
    </row>
    <row r="551" spans="1:7">
      <c r="A551" s="1">
        <v>3025</v>
      </c>
      <c r="B551" s="13">
        <v>40542</v>
      </c>
      <c r="C551" s="1">
        <v>70000238</v>
      </c>
      <c r="D551" s="1" t="s">
        <v>45</v>
      </c>
      <c r="E551" s="1" t="s">
        <v>726</v>
      </c>
      <c r="F551" s="1">
        <v>0</v>
      </c>
      <c r="G551" s="1">
        <v>101.44</v>
      </c>
    </row>
    <row r="552" spans="1:7">
      <c r="A552" s="1">
        <v>3026</v>
      </c>
      <c r="B552" s="13">
        <v>40542</v>
      </c>
      <c r="C552" s="1">
        <v>70000239</v>
      </c>
      <c r="D552" s="1" t="s">
        <v>45</v>
      </c>
      <c r="E552" s="2" t="s">
        <v>631</v>
      </c>
      <c r="F552" s="1">
        <v>0</v>
      </c>
      <c r="G552" s="1">
        <v>146.85</v>
      </c>
    </row>
    <row r="553" spans="1:7">
      <c r="A553" s="1">
        <v>3027</v>
      </c>
      <c r="B553" s="13">
        <v>40542</v>
      </c>
      <c r="C553" s="1">
        <v>70000240</v>
      </c>
      <c r="D553" s="1" t="s">
        <v>45</v>
      </c>
      <c r="E553" s="1" t="s">
        <v>628</v>
      </c>
      <c r="F553" s="1">
        <v>0</v>
      </c>
      <c r="G553" s="1">
        <v>134.97</v>
      </c>
    </row>
    <row r="554" spans="1:7">
      <c r="A554" s="1">
        <v>3028</v>
      </c>
      <c r="B554" s="13">
        <v>40542</v>
      </c>
      <c r="C554" s="1">
        <v>70000241</v>
      </c>
      <c r="D554" s="1" t="s">
        <v>45</v>
      </c>
      <c r="E554" s="1" t="s">
        <v>554</v>
      </c>
      <c r="F554" s="1">
        <v>0</v>
      </c>
      <c r="G554" s="1">
        <v>33</v>
      </c>
    </row>
    <row r="555" spans="1:7">
      <c r="A555" s="1">
        <v>3029</v>
      </c>
      <c r="B555" s="13">
        <v>40542</v>
      </c>
      <c r="C555" s="1">
        <v>70000242</v>
      </c>
      <c r="D555" s="1" t="s">
        <v>45</v>
      </c>
      <c r="E555" s="1" t="s">
        <v>598</v>
      </c>
      <c r="F555" s="1">
        <v>0</v>
      </c>
      <c r="G555" s="1">
        <v>787.21</v>
      </c>
    </row>
    <row r="556" spans="1:7">
      <c r="A556" s="1">
        <v>3030</v>
      </c>
      <c r="B556" s="13">
        <v>40542</v>
      </c>
      <c r="C556" s="1">
        <v>70000243</v>
      </c>
      <c r="D556" s="1" t="s">
        <v>45</v>
      </c>
      <c r="E556" s="1" t="s">
        <v>324</v>
      </c>
      <c r="F556" s="1">
        <v>0</v>
      </c>
      <c r="G556" s="1">
        <v>2843.42</v>
      </c>
    </row>
    <row r="557" spans="1:7">
      <c r="A557" s="1">
        <v>3031</v>
      </c>
      <c r="B557" s="13">
        <v>40542</v>
      </c>
      <c r="C557" s="1">
        <v>70000244</v>
      </c>
      <c r="D557" s="1" t="s">
        <v>45</v>
      </c>
      <c r="E557" s="1" t="s">
        <v>470</v>
      </c>
      <c r="F557" s="1">
        <v>0</v>
      </c>
      <c r="G557" s="1">
        <v>241.67</v>
      </c>
    </row>
    <row r="558" spans="1:7">
      <c r="A558" s="1">
        <v>3032</v>
      </c>
      <c r="B558" s="13">
        <v>40542</v>
      </c>
      <c r="C558" s="1">
        <v>70000245</v>
      </c>
      <c r="D558" s="1" t="s">
        <v>45</v>
      </c>
      <c r="E558" s="2" t="s">
        <v>633</v>
      </c>
      <c r="F558" s="1">
        <v>0</v>
      </c>
      <c r="G558" s="1">
        <v>75</v>
      </c>
    </row>
    <row r="559" spans="1:7">
      <c r="A559" s="1">
        <v>3033</v>
      </c>
      <c r="B559" s="13">
        <v>40542</v>
      </c>
      <c r="C559" s="1">
        <v>70000246</v>
      </c>
      <c r="D559" s="1" t="s">
        <v>45</v>
      </c>
      <c r="E559" s="2" t="s">
        <v>635</v>
      </c>
      <c r="F559" s="1">
        <v>0</v>
      </c>
      <c r="G559" s="1">
        <v>137.94</v>
      </c>
    </row>
    <row r="560" spans="1:7">
      <c r="A560" s="1">
        <v>3034</v>
      </c>
      <c r="B560" s="13">
        <v>40542</v>
      </c>
      <c r="C560" s="1">
        <v>70000247</v>
      </c>
      <c r="D560" s="1" t="s">
        <v>45</v>
      </c>
      <c r="E560" s="1" t="s">
        <v>575</v>
      </c>
      <c r="F560" s="1">
        <v>0</v>
      </c>
      <c r="G560" s="1">
        <v>30.58</v>
      </c>
    </row>
    <row r="561" spans="1:7">
      <c r="A561" s="1">
        <v>299</v>
      </c>
      <c r="B561" s="13">
        <v>40235</v>
      </c>
      <c r="C561" s="1">
        <v>70000001</v>
      </c>
      <c r="D561" s="1" t="s">
        <v>64</v>
      </c>
      <c r="E561" s="1" t="s">
        <v>642</v>
      </c>
      <c r="F561" s="1">
        <v>0</v>
      </c>
      <c r="G561" s="1">
        <v>149.94</v>
      </c>
    </row>
    <row r="562" spans="1:7">
      <c r="A562" s="1">
        <v>774</v>
      </c>
      <c r="B562" s="13">
        <v>40298</v>
      </c>
      <c r="C562" s="1">
        <v>70000002</v>
      </c>
      <c r="D562" s="1" t="s">
        <v>64</v>
      </c>
      <c r="E562" s="1" t="s">
        <v>643</v>
      </c>
      <c r="F562" s="1">
        <v>0</v>
      </c>
      <c r="G562" s="1">
        <v>200.31</v>
      </c>
    </row>
    <row r="563" spans="1:7">
      <c r="A563" s="1">
        <v>1999</v>
      </c>
      <c r="B563" s="13">
        <v>40430</v>
      </c>
      <c r="C563" s="1">
        <v>70000003</v>
      </c>
      <c r="D563" s="1" t="s">
        <v>64</v>
      </c>
      <c r="E563" s="1" t="s">
        <v>367</v>
      </c>
      <c r="F563" s="1">
        <v>0</v>
      </c>
      <c r="G563" s="1">
        <v>5920</v>
      </c>
    </row>
    <row r="564" spans="1:7">
      <c r="A564" s="1">
        <v>2000</v>
      </c>
      <c r="B564" s="13">
        <v>40430</v>
      </c>
      <c r="C564" s="1">
        <v>70000004</v>
      </c>
      <c r="D564" s="1" t="s">
        <v>64</v>
      </c>
      <c r="E564" s="1" t="s">
        <v>368</v>
      </c>
      <c r="F564" s="1">
        <v>0</v>
      </c>
      <c r="G564" s="1">
        <v>175</v>
      </c>
    </row>
    <row r="565" spans="1:7">
      <c r="A565" s="1">
        <v>2123</v>
      </c>
      <c r="B565" s="13">
        <v>40447</v>
      </c>
      <c r="C565" s="1">
        <v>70000005</v>
      </c>
      <c r="D565" s="1" t="s">
        <v>64</v>
      </c>
      <c r="E565" s="1" t="s">
        <v>369</v>
      </c>
      <c r="F565" s="1">
        <v>0</v>
      </c>
      <c r="G565" s="1">
        <v>1840</v>
      </c>
    </row>
    <row r="566" spans="1:7">
      <c r="A566" s="1">
        <v>2154</v>
      </c>
      <c r="B566" s="13">
        <v>40450</v>
      </c>
      <c r="C566" s="1">
        <v>70000006</v>
      </c>
      <c r="D566" s="1" t="s">
        <v>64</v>
      </c>
      <c r="E566" s="1" t="s">
        <v>61</v>
      </c>
      <c r="F566" s="1">
        <v>0</v>
      </c>
      <c r="G566" s="1">
        <v>256</v>
      </c>
    </row>
    <row r="567" spans="1:7">
      <c r="A567" s="1">
        <v>2417</v>
      </c>
      <c r="B567" s="13">
        <v>40478</v>
      </c>
      <c r="C567" s="1">
        <v>70000007</v>
      </c>
      <c r="D567" s="1" t="s">
        <v>64</v>
      </c>
      <c r="E567" s="1" t="s">
        <v>370</v>
      </c>
      <c r="F567" s="1">
        <v>0</v>
      </c>
      <c r="G567" s="1">
        <v>4908</v>
      </c>
    </row>
    <row r="568" spans="1:7">
      <c r="A568" s="1">
        <v>2730</v>
      </c>
      <c r="B568" s="13">
        <v>40508</v>
      </c>
      <c r="C568" s="1">
        <v>70000008</v>
      </c>
      <c r="D568" s="1" t="s">
        <v>64</v>
      </c>
      <c r="E568" s="1" t="s">
        <v>371</v>
      </c>
      <c r="F568" s="1">
        <v>0</v>
      </c>
      <c r="G568" s="1">
        <v>589</v>
      </c>
    </row>
    <row r="569" spans="1:7">
      <c r="A569" s="1">
        <v>2736</v>
      </c>
      <c r="B569" s="13">
        <v>40509</v>
      </c>
      <c r="C569" s="1">
        <v>70000009</v>
      </c>
      <c r="D569" s="1" t="s">
        <v>64</v>
      </c>
      <c r="E569" s="1" t="s">
        <v>352</v>
      </c>
      <c r="F569" s="1">
        <v>0</v>
      </c>
      <c r="G569" s="1">
        <v>38.4</v>
      </c>
    </row>
    <row r="570" spans="1:7">
      <c r="A570" s="1">
        <v>3002</v>
      </c>
      <c r="B570" s="13">
        <v>40541</v>
      </c>
      <c r="C570" s="1">
        <v>70000010</v>
      </c>
      <c r="D570" s="1" t="s">
        <v>64</v>
      </c>
      <c r="E570" s="1" t="s">
        <v>372</v>
      </c>
      <c r="F570" s="1">
        <v>0</v>
      </c>
      <c r="G570" s="1">
        <v>72</v>
      </c>
    </row>
    <row r="571" spans="1:7">
      <c r="A571" s="1">
        <v>224</v>
      </c>
      <c r="B571" s="13">
        <v>40223</v>
      </c>
      <c r="C571" s="1">
        <v>70800000</v>
      </c>
      <c r="D571" s="1" t="s">
        <v>65</v>
      </c>
      <c r="E571" s="1" t="s">
        <v>527</v>
      </c>
      <c r="F571" s="1">
        <v>1040</v>
      </c>
      <c r="G571" s="1">
        <v>0</v>
      </c>
    </row>
    <row r="572" spans="1:7">
      <c r="A572" s="1">
        <v>225</v>
      </c>
      <c r="B572" s="13">
        <v>40223</v>
      </c>
      <c r="C572" s="1">
        <v>70800001</v>
      </c>
      <c r="D572" s="1" t="s">
        <v>65</v>
      </c>
      <c r="E572" s="1" t="s">
        <v>528</v>
      </c>
      <c r="F572" s="1">
        <v>1152.67</v>
      </c>
      <c r="G572" s="1">
        <v>0</v>
      </c>
    </row>
    <row r="573" spans="1:7">
      <c r="A573" s="1">
        <v>300</v>
      </c>
      <c r="B573" s="13">
        <v>40235</v>
      </c>
      <c r="C573" s="1">
        <v>70800002</v>
      </c>
      <c r="D573" s="1" t="s">
        <v>65</v>
      </c>
      <c r="E573" s="1" t="s">
        <v>337</v>
      </c>
      <c r="F573" s="1">
        <v>85.82</v>
      </c>
      <c r="G573" s="1">
        <v>0</v>
      </c>
    </row>
    <row r="574" spans="1:7">
      <c r="A574" s="1">
        <v>388</v>
      </c>
      <c r="B574" s="13">
        <v>40243</v>
      </c>
      <c r="C574" s="1">
        <v>70800003</v>
      </c>
      <c r="D574" s="1" t="s">
        <v>65</v>
      </c>
      <c r="E574" s="2" t="s">
        <v>636</v>
      </c>
      <c r="F574" s="1">
        <v>152.68</v>
      </c>
      <c r="G574" s="1">
        <v>0</v>
      </c>
    </row>
    <row r="575" spans="1:7">
      <c r="A575" s="1">
        <v>495</v>
      </c>
      <c r="B575" s="13">
        <v>40263</v>
      </c>
      <c r="C575" s="1">
        <v>70800004</v>
      </c>
      <c r="D575" s="1" t="s">
        <v>65</v>
      </c>
      <c r="E575" s="2" t="s">
        <v>637</v>
      </c>
      <c r="F575" s="1">
        <v>848</v>
      </c>
      <c r="G575" s="1">
        <v>0</v>
      </c>
    </row>
    <row r="576" spans="1:7">
      <c r="A576" s="1">
        <v>496</v>
      </c>
      <c r="B576" s="13">
        <v>40263</v>
      </c>
      <c r="C576" s="1">
        <v>70800005</v>
      </c>
      <c r="D576" s="1" t="s">
        <v>65</v>
      </c>
      <c r="E576" s="1" t="s">
        <v>638</v>
      </c>
      <c r="F576" s="1">
        <v>240</v>
      </c>
      <c r="G576" s="1">
        <v>0</v>
      </c>
    </row>
    <row r="577" spans="1:7">
      <c r="A577" s="1">
        <v>497</v>
      </c>
      <c r="B577" s="13">
        <v>40263</v>
      </c>
      <c r="C577" s="1">
        <v>70800006</v>
      </c>
      <c r="D577" s="1" t="s">
        <v>65</v>
      </c>
      <c r="E577" s="1" t="s">
        <v>639</v>
      </c>
      <c r="F577" s="1">
        <v>937.47</v>
      </c>
      <c r="G577" s="1">
        <v>0</v>
      </c>
    </row>
    <row r="578" spans="1:7">
      <c r="A578" s="1">
        <v>1211</v>
      </c>
      <c r="B578" s="13">
        <v>40346</v>
      </c>
      <c r="C578" s="1">
        <v>70800007</v>
      </c>
      <c r="D578" s="1" t="s">
        <v>65</v>
      </c>
      <c r="E578" s="1" t="s">
        <v>325</v>
      </c>
      <c r="F578" s="1">
        <v>438.16</v>
      </c>
      <c r="G578" s="1">
        <v>0</v>
      </c>
    </row>
    <row r="579" spans="1:7">
      <c r="A579" s="1">
        <v>651</v>
      </c>
      <c r="B579" s="13">
        <v>40279</v>
      </c>
      <c r="C579" s="1">
        <v>77800000</v>
      </c>
      <c r="D579" s="1" t="s">
        <v>66</v>
      </c>
      <c r="E579" s="1" t="s">
        <v>67</v>
      </c>
      <c r="F579" s="1">
        <v>0</v>
      </c>
      <c r="G579" s="1">
        <v>900.6</v>
      </c>
    </row>
    <row r="580" spans="1:7">
      <c r="A580" s="1">
        <v>1302</v>
      </c>
      <c r="B580" s="13">
        <v>40355</v>
      </c>
      <c r="C580" s="1">
        <v>77800000</v>
      </c>
      <c r="D580" s="1" t="s">
        <v>66</v>
      </c>
      <c r="E580" s="1" t="s">
        <v>326</v>
      </c>
      <c r="F580" s="1">
        <v>0</v>
      </c>
      <c r="G580" s="1">
        <v>176.8</v>
      </c>
    </row>
    <row r="581" spans="1:7">
      <c r="A581" s="1">
        <v>1639</v>
      </c>
      <c r="B581" s="13">
        <v>40389</v>
      </c>
      <c r="C581" s="1">
        <v>77800000</v>
      </c>
      <c r="D581" s="1" t="s">
        <v>66</v>
      </c>
      <c r="E581" s="1" t="s">
        <v>68</v>
      </c>
      <c r="F581" s="1">
        <v>0</v>
      </c>
      <c r="G581" s="1">
        <v>179.05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81"/>
  <sheetViews>
    <sheetView workbookViewId="0">
      <selection activeCell="I7" sqref="I7"/>
    </sheetView>
  </sheetViews>
  <sheetFormatPr baseColWidth="10" defaultRowHeight="12.75"/>
  <cols>
    <col min="3" max="3" width="12" customWidth="1"/>
    <col min="4" max="4" width="29.85546875" customWidth="1"/>
    <col min="5" max="5" width="35" customWidth="1"/>
  </cols>
  <sheetData>
    <row r="1" spans="1:7">
      <c r="A1" s="1" t="s">
        <v>2</v>
      </c>
    </row>
    <row r="2" spans="1:7">
      <c r="B2" s="1" t="s">
        <v>0</v>
      </c>
      <c r="C2" s="2" t="s">
        <v>894</v>
      </c>
      <c r="F2" s="1" t="s">
        <v>1</v>
      </c>
      <c r="G2" s="1">
        <v>1</v>
      </c>
    </row>
    <row r="4" spans="1:7">
      <c r="C4" s="1" t="s">
        <v>3</v>
      </c>
      <c r="D4" s="1" t="s">
        <v>895</v>
      </c>
    </row>
    <row r="5" spans="1:7">
      <c r="D5" s="1" t="s">
        <v>4</v>
      </c>
    </row>
    <row r="6" spans="1:7">
      <c r="A6" s="1" t="s">
        <v>9</v>
      </c>
      <c r="B6" s="1" t="s">
        <v>10</v>
      </c>
      <c r="C6" s="1" t="s">
        <v>5</v>
      </c>
      <c r="D6" s="11" t="s">
        <v>727</v>
      </c>
      <c r="E6" s="1" t="s">
        <v>11</v>
      </c>
      <c r="F6" s="1" t="s">
        <v>12</v>
      </c>
      <c r="G6" s="1" t="s">
        <v>13</v>
      </c>
    </row>
    <row r="7" spans="1:7">
      <c r="A7" s="1">
        <v>175</v>
      </c>
      <c r="B7" s="13">
        <v>40210</v>
      </c>
      <c r="C7" s="14">
        <v>60600001</v>
      </c>
      <c r="D7" s="10" t="s">
        <v>17</v>
      </c>
      <c r="E7" s="1" t="s">
        <v>267</v>
      </c>
      <c r="F7" s="12">
        <v>0</v>
      </c>
      <c r="G7" s="12">
        <v>6.29</v>
      </c>
    </row>
    <row r="8" spans="1:7">
      <c r="A8" s="1">
        <v>170</v>
      </c>
      <c r="B8" s="13">
        <v>40210</v>
      </c>
      <c r="C8" s="15">
        <v>62200008</v>
      </c>
      <c r="D8" s="1" t="s">
        <v>21</v>
      </c>
      <c r="E8" s="1" t="s">
        <v>340</v>
      </c>
      <c r="F8" s="12">
        <v>1020</v>
      </c>
      <c r="G8" s="12">
        <v>0</v>
      </c>
    </row>
    <row r="9" spans="1:7">
      <c r="A9" s="1">
        <v>1716</v>
      </c>
      <c r="B9" s="13">
        <v>40391</v>
      </c>
      <c r="C9" s="14">
        <v>60200005</v>
      </c>
      <c r="D9" s="10" t="s">
        <v>15</v>
      </c>
      <c r="E9" s="1" t="s">
        <v>291</v>
      </c>
      <c r="F9" s="12">
        <v>304.32</v>
      </c>
      <c r="G9" s="12">
        <v>0</v>
      </c>
    </row>
    <row r="10" spans="1:7">
      <c r="A10" s="1">
        <v>1946</v>
      </c>
      <c r="B10" s="13">
        <v>40422</v>
      </c>
      <c r="C10" s="15">
        <v>62400002</v>
      </c>
      <c r="D10" s="1" t="s">
        <v>23</v>
      </c>
      <c r="E10" s="2" t="s">
        <v>430</v>
      </c>
      <c r="F10" s="12">
        <v>44</v>
      </c>
      <c r="G10" s="12">
        <v>0</v>
      </c>
    </row>
    <row r="11" spans="1:7">
      <c r="A11" s="1">
        <v>1947</v>
      </c>
      <c r="B11" s="13">
        <v>40422</v>
      </c>
      <c r="C11" s="15">
        <v>62400003</v>
      </c>
      <c r="D11" s="1" t="s">
        <v>23</v>
      </c>
      <c r="E11" s="1" t="s">
        <v>431</v>
      </c>
      <c r="F11" s="12">
        <v>174.27</v>
      </c>
      <c r="G11" s="12">
        <v>0</v>
      </c>
    </row>
    <row r="12" spans="1:7">
      <c r="A12" s="1">
        <v>2229</v>
      </c>
      <c r="B12" s="13">
        <v>40452</v>
      </c>
      <c r="C12" s="14">
        <v>60200013</v>
      </c>
      <c r="D12" s="10" t="s">
        <v>15</v>
      </c>
      <c r="E12" s="1" t="s">
        <v>298</v>
      </c>
      <c r="F12" s="12">
        <v>687.56</v>
      </c>
      <c r="G12" s="12">
        <v>0</v>
      </c>
    </row>
    <row r="13" spans="1:7">
      <c r="A13" s="1">
        <v>5</v>
      </c>
      <c r="B13" s="13">
        <v>40180</v>
      </c>
      <c r="C13" s="15">
        <v>60700000</v>
      </c>
      <c r="D13" s="1" t="s">
        <v>18</v>
      </c>
      <c r="E13" s="1" t="s">
        <v>640</v>
      </c>
      <c r="F13" s="12">
        <v>3339</v>
      </c>
      <c r="G13" s="12">
        <v>0</v>
      </c>
    </row>
    <row r="14" spans="1:7">
      <c r="A14" s="1">
        <v>23</v>
      </c>
      <c r="B14" s="13">
        <v>40180</v>
      </c>
      <c r="C14" s="15">
        <v>62200000</v>
      </c>
      <c r="D14" s="1" t="s">
        <v>21</v>
      </c>
      <c r="E14" s="1" t="s">
        <v>653</v>
      </c>
      <c r="F14" s="12">
        <v>120</v>
      </c>
      <c r="G14" s="12">
        <v>0</v>
      </c>
    </row>
    <row r="15" spans="1:7">
      <c r="A15" s="1">
        <v>20</v>
      </c>
      <c r="B15" s="13">
        <v>40180</v>
      </c>
      <c r="C15" s="15">
        <v>62300011</v>
      </c>
      <c r="D15" s="2" t="s">
        <v>398</v>
      </c>
      <c r="E15" s="1" t="s">
        <v>934</v>
      </c>
      <c r="F15" s="12">
        <v>180</v>
      </c>
      <c r="G15" s="12">
        <v>0</v>
      </c>
    </row>
    <row r="16" spans="1:7">
      <c r="A16" s="1">
        <v>1408</v>
      </c>
      <c r="B16" s="13">
        <v>40361</v>
      </c>
      <c r="C16" s="14">
        <v>60200003</v>
      </c>
      <c r="D16" s="10" t="s">
        <v>15</v>
      </c>
      <c r="E16" s="1" t="s">
        <v>290</v>
      </c>
      <c r="F16" s="12">
        <v>101.3</v>
      </c>
      <c r="G16" s="12">
        <v>0</v>
      </c>
    </row>
    <row r="17" spans="1:7">
      <c r="A17" s="1">
        <v>1967</v>
      </c>
      <c r="B17" s="13">
        <v>40423</v>
      </c>
      <c r="C17" s="15">
        <v>62400004</v>
      </c>
      <c r="D17" s="1" t="s">
        <v>23</v>
      </c>
      <c r="E17" s="1" t="s">
        <v>432</v>
      </c>
      <c r="F17" s="12">
        <v>86</v>
      </c>
      <c r="G17" s="12">
        <v>0</v>
      </c>
    </row>
    <row r="18" spans="1:7">
      <c r="A18" s="1">
        <v>2238</v>
      </c>
      <c r="B18" s="13">
        <v>40453</v>
      </c>
      <c r="C18" s="15">
        <v>62200063</v>
      </c>
      <c r="D18" s="1" t="s">
        <v>21</v>
      </c>
      <c r="E18" s="1" t="s">
        <v>927</v>
      </c>
      <c r="F18" s="12">
        <v>516.61</v>
      </c>
      <c r="G18" s="12">
        <v>0</v>
      </c>
    </row>
    <row r="19" spans="1:7">
      <c r="A19" s="1">
        <v>2818</v>
      </c>
      <c r="B19" s="13">
        <v>40514</v>
      </c>
      <c r="C19" s="15">
        <v>62900018</v>
      </c>
      <c r="D19" s="1" t="s">
        <v>28</v>
      </c>
      <c r="E19" s="1" t="s">
        <v>941</v>
      </c>
      <c r="F19" s="12">
        <v>195.62</v>
      </c>
      <c r="G19" s="12">
        <v>0</v>
      </c>
    </row>
    <row r="20" spans="1:7">
      <c r="A20" s="1">
        <v>1101</v>
      </c>
      <c r="B20" s="13">
        <v>40332</v>
      </c>
      <c r="C20" s="15">
        <v>62200033</v>
      </c>
      <c r="D20" s="1" t="s">
        <v>21</v>
      </c>
      <c r="E20" s="1" t="s">
        <v>386</v>
      </c>
      <c r="F20" s="12">
        <v>1916.38</v>
      </c>
      <c r="G20" s="12">
        <v>0</v>
      </c>
    </row>
    <row r="21" spans="1:7">
      <c r="A21" s="1">
        <v>1414</v>
      </c>
      <c r="B21" s="13">
        <v>40362</v>
      </c>
      <c r="C21" s="15">
        <v>62900008</v>
      </c>
      <c r="D21" s="1" t="s">
        <v>28</v>
      </c>
      <c r="E21" s="1" t="s">
        <v>529</v>
      </c>
      <c r="F21" s="12">
        <v>116.62</v>
      </c>
      <c r="G21" s="12">
        <v>0</v>
      </c>
    </row>
    <row r="22" spans="1:7">
      <c r="A22" s="1">
        <v>2545</v>
      </c>
      <c r="B22" s="13">
        <v>40485</v>
      </c>
      <c r="C22" s="15">
        <v>62900013</v>
      </c>
      <c r="D22" s="1" t="s">
        <v>28</v>
      </c>
      <c r="E22" s="1" t="s">
        <v>717</v>
      </c>
      <c r="F22" s="12">
        <v>3000</v>
      </c>
      <c r="G22" s="12">
        <v>0</v>
      </c>
    </row>
    <row r="23" spans="1:7">
      <c r="A23" s="1">
        <v>2834</v>
      </c>
      <c r="B23" s="13">
        <v>40515</v>
      </c>
      <c r="C23" s="15">
        <v>70000221</v>
      </c>
      <c r="D23" s="1" t="s">
        <v>45</v>
      </c>
      <c r="E23" s="1" t="s">
        <v>258</v>
      </c>
      <c r="F23" s="12">
        <v>0</v>
      </c>
      <c r="G23" s="12">
        <v>680</v>
      </c>
    </row>
    <row r="24" spans="1:7">
      <c r="A24" s="1">
        <v>2835</v>
      </c>
      <c r="B24" s="13">
        <v>40515</v>
      </c>
      <c r="C24" s="15">
        <v>70000222</v>
      </c>
      <c r="D24" s="1" t="s">
        <v>45</v>
      </c>
      <c r="E24" s="1" t="s">
        <v>259</v>
      </c>
      <c r="F24" s="12">
        <v>0</v>
      </c>
      <c r="G24" s="12">
        <v>28020.11</v>
      </c>
    </row>
    <row r="25" spans="1:7">
      <c r="A25" s="1">
        <v>380</v>
      </c>
      <c r="B25" s="13">
        <v>40241</v>
      </c>
      <c r="C25" s="15">
        <v>62800002</v>
      </c>
      <c r="D25" s="1" t="s">
        <v>25</v>
      </c>
      <c r="E25" s="1" t="s">
        <v>26</v>
      </c>
      <c r="F25" s="12">
        <v>5492.19</v>
      </c>
      <c r="G25" s="12">
        <v>0</v>
      </c>
    </row>
    <row r="26" spans="1:7">
      <c r="A26" s="1">
        <v>381</v>
      </c>
      <c r="B26" s="13">
        <v>40241</v>
      </c>
      <c r="C26" s="15">
        <v>62800002</v>
      </c>
      <c r="D26" s="1" t="s">
        <v>25</v>
      </c>
      <c r="E26" s="1" t="s">
        <v>27</v>
      </c>
      <c r="F26" s="12">
        <v>776.33</v>
      </c>
      <c r="G26" s="12">
        <v>0</v>
      </c>
    </row>
    <row r="27" spans="1:7">
      <c r="A27" s="1">
        <v>592</v>
      </c>
      <c r="B27" s="13">
        <v>40272</v>
      </c>
      <c r="C27" s="15">
        <v>70000057</v>
      </c>
      <c r="D27" s="1" t="s">
        <v>45</v>
      </c>
      <c r="E27" s="1" t="s">
        <v>634</v>
      </c>
      <c r="F27" s="12">
        <v>0</v>
      </c>
      <c r="G27" s="12">
        <v>1930.57</v>
      </c>
    </row>
    <row r="28" spans="1:7">
      <c r="A28" s="1">
        <v>1975</v>
      </c>
      <c r="B28" s="13">
        <v>40425</v>
      </c>
      <c r="C28" s="15">
        <v>62400005</v>
      </c>
      <c r="D28" s="1" t="s">
        <v>23</v>
      </c>
      <c r="E28" s="1" t="s">
        <v>433</v>
      </c>
      <c r="F28" s="12">
        <v>796.5</v>
      </c>
      <c r="G28" s="12">
        <v>0</v>
      </c>
    </row>
    <row r="29" spans="1:7">
      <c r="A29" s="1">
        <v>1976</v>
      </c>
      <c r="B29" s="13">
        <v>40425</v>
      </c>
      <c r="C29" s="15">
        <v>62400006</v>
      </c>
      <c r="D29" s="1" t="s">
        <v>23</v>
      </c>
      <c r="E29" s="1" t="s">
        <v>434</v>
      </c>
      <c r="F29" s="12">
        <v>826.9</v>
      </c>
      <c r="G29" s="12">
        <v>0</v>
      </c>
    </row>
    <row r="30" spans="1:7">
      <c r="A30" s="1">
        <v>1977</v>
      </c>
      <c r="B30" s="13">
        <v>40425</v>
      </c>
      <c r="C30" s="15">
        <v>62400007</v>
      </c>
      <c r="D30" s="1" t="s">
        <v>23</v>
      </c>
      <c r="E30" s="1" t="s">
        <v>435</v>
      </c>
      <c r="F30" s="12">
        <v>189.76</v>
      </c>
      <c r="G30" s="12">
        <v>0</v>
      </c>
    </row>
    <row r="31" spans="1:7">
      <c r="A31" s="1">
        <v>1978</v>
      </c>
      <c r="B31" s="13">
        <v>40425</v>
      </c>
      <c r="C31" s="15">
        <v>62400008</v>
      </c>
      <c r="D31" s="1" t="s">
        <v>23</v>
      </c>
      <c r="E31" s="1" t="s">
        <v>436</v>
      </c>
      <c r="F31" s="12">
        <v>870.19</v>
      </c>
      <c r="G31" s="12">
        <v>0</v>
      </c>
    </row>
    <row r="32" spans="1:7">
      <c r="A32" s="1">
        <v>1979</v>
      </c>
      <c r="B32" s="13">
        <v>40425</v>
      </c>
      <c r="C32" s="15">
        <v>62400009</v>
      </c>
      <c r="D32" s="1" t="s">
        <v>23</v>
      </c>
      <c r="E32" s="1" t="s">
        <v>437</v>
      </c>
      <c r="F32" s="12">
        <v>796.5</v>
      </c>
      <c r="G32" s="12">
        <v>0</v>
      </c>
    </row>
    <row r="33" spans="1:7">
      <c r="A33" s="1">
        <v>2849</v>
      </c>
      <c r="B33" s="13">
        <v>40516</v>
      </c>
      <c r="C33" s="15">
        <v>70000223</v>
      </c>
      <c r="D33" s="1" t="s">
        <v>45</v>
      </c>
      <c r="E33" s="1" t="s">
        <v>260</v>
      </c>
      <c r="F33" s="12">
        <v>0</v>
      </c>
      <c r="G33" s="12">
        <v>10537.5</v>
      </c>
    </row>
    <row r="34" spans="1:7">
      <c r="A34" s="1">
        <v>383</v>
      </c>
      <c r="B34" s="13">
        <v>40242</v>
      </c>
      <c r="C34" s="15">
        <v>62200015</v>
      </c>
      <c r="D34" s="1" t="s">
        <v>21</v>
      </c>
      <c r="E34" s="1" t="s">
        <v>382</v>
      </c>
      <c r="F34" s="12">
        <v>508.65</v>
      </c>
      <c r="G34" s="12">
        <v>0</v>
      </c>
    </row>
    <row r="35" spans="1:7">
      <c r="A35" s="1">
        <v>1110</v>
      </c>
      <c r="B35" s="13">
        <v>40334</v>
      </c>
      <c r="C35" s="15">
        <v>70000095</v>
      </c>
      <c r="D35" s="1" t="s">
        <v>45</v>
      </c>
      <c r="E35" s="2" t="s">
        <v>581</v>
      </c>
      <c r="F35" s="12">
        <v>0</v>
      </c>
      <c r="G35" s="12">
        <v>65.319999999999993</v>
      </c>
    </row>
    <row r="36" spans="1:7">
      <c r="A36" s="1">
        <v>1111</v>
      </c>
      <c r="B36" s="13">
        <v>40334</v>
      </c>
      <c r="C36" s="15">
        <v>70000096</v>
      </c>
      <c r="D36" s="1" t="s">
        <v>45</v>
      </c>
      <c r="E36" s="1" t="s">
        <v>57</v>
      </c>
      <c r="F36" s="12">
        <v>0</v>
      </c>
      <c r="G36" s="12">
        <v>61.13</v>
      </c>
    </row>
    <row r="37" spans="1:7">
      <c r="A37" s="1">
        <v>1990</v>
      </c>
      <c r="B37" s="13">
        <v>40426</v>
      </c>
      <c r="C37" s="15">
        <v>70000162</v>
      </c>
      <c r="D37" s="1" t="s">
        <v>45</v>
      </c>
      <c r="E37" s="2" t="s">
        <v>590</v>
      </c>
      <c r="F37" s="12">
        <v>0</v>
      </c>
      <c r="G37" s="12">
        <v>642.29</v>
      </c>
    </row>
    <row r="38" spans="1:7">
      <c r="A38" s="1">
        <v>2550</v>
      </c>
      <c r="B38" s="13">
        <v>40487</v>
      </c>
      <c r="C38" s="15">
        <v>62900014</v>
      </c>
      <c r="D38" s="1" t="s">
        <v>28</v>
      </c>
      <c r="E38" s="1" t="s">
        <v>517</v>
      </c>
      <c r="F38" s="12">
        <v>523.87</v>
      </c>
      <c r="G38" s="12">
        <v>0</v>
      </c>
    </row>
    <row r="39" spans="1:7">
      <c r="A39" s="1">
        <v>2853</v>
      </c>
      <c r="B39" s="13">
        <v>40517</v>
      </c>
      <c r="C39" s="15">
        <v>62900019</v>
      </c>
      <c r="D39" s="1" t="s">
        <v>28</v>
      </c>
      <c r="E39" s="1" t="s">
        <v>519</v>
      </c>
      <c r="F39" s="12">
        <v>593.76</v>
      </c>
      <c r="G39" s="12">
        <v>0</v>
      </c>
    </row>
    <row r="40" spans="1:7">
      <c r="A40" s="1">
        <v>387</v>
      </c>
      <c r="B40" s="13">
        <v>40243</v>
      </c>
      <c r="C40" s="15">
        <v>70000038</v>
      </c>
      <c r="D40" s="1" t="s">
        <v>45</v>
      </c>
      <c r="E40" s="1" t="s">
        <v>605</v>
      </c>
      <c r="F40" s="12">
        <v>0</v>
      </c>
      <c r="G40" s="12">
        <v>152.68</v>
      </c>
    </row>
    <row r="41" spans="1:7">
      <c r="A41" s="1">
        <v>388</v>
      </c>
      <c r="B41" s="13">
        <v>40243</v>
      </c>
      <c r="C41" s="15">
        <v>70800003</v>
      </c>
      <c r="D41" s="1" t="s">
        <v>65</v>
      </c>
      <c r="E41" s="2" t="s">
        <v>636</v>
      </c>
      <c r="F41" s="12">
        <v>152.68</v>
      </c>
      <c r="G41" s="12">
        <v>0</v>
      </c>
    </row>
    <row r="42" spans="1:7">
      <c r="A42" s="1">
        <v>853</v>
      </c>
      <c r="B42" s="13">
        <v>40304</v>
      </c>
      <c r="C42" s="15">
        <v>70000077</v>
      </c>
      <c r="D42" s="1" t="s">
        <v>45</v>
      </c>
      <c r="E42" s="2" t="s">
        <v>576</v>
      </c>
      <c r="F42" s="12">
        <v>0</v>
      </c>
      <c r="G42" s="12">
        <v>164.23</v>
      </c>
    </row>
    <row r="43" spans="1:7">
      <c r="A43" s="1">
        <v>1130</v>
      </c>
      <c r="B43" s="13">
        <v>40335</v>
      </c>
      <c r="C43" s="15">
        <v>62200034</v>
      </c>
      <c r="D43" s="1" t="s">
        <v>21</v>
      </c>
      <c r="E43" s="2" t="s">
        <v>692</v>
      </c>
      <c r="F43" s="12">
        <v>131.53</v>
      </c>
      <c r="G43" s="12">
        <v>0</v>
      </c>
    </row>
    <row r="44" spans="1:7">
      <c r="A44" s="1">
        <v>1120</v>
      </c>
      <c r="B44" s="13">
        <v>40335</v>
      </c>
      <c r="C44" s="15">
        <v>70000097</v>
      </c>
      <c r="D44" s="1" t="s">
        <v>45</v>
      </c>
      <c r="E44" s="1" t="s">
        <v>704</v>
      </c>
      <c r="F44" s="12">
        <v>0</v>
      </c>
      <c r="G44" s="12">
        <v>38.72</v>
      </c>
    </row>
    <row r="45" spans="1:7">
      <c r="A45" s="1">
        <v>1122</v>
      </c>
      <c r="B45" s="13">
        <v>40335</v>
      </c>
      <c r="C45" s="15">
        <v>70000098</v>
      </c>
      <c r="D45" s="1" t="s">
        <v>45</v>
      </c>
      <c r="E45" s="1" t="s">
        <v>686</v>
      </c>
      <c r="F45" s="12">
        <v>0</v>
      </c>
      <c r="G45" s="12">
        <v>113.89</v>
      </c>
    </row>
    <row r="46" spans="1:7">
      <c r="A46" s="1">
        <v>1992</v>
      </c>
      <c r="B46" s="13">
        <v>40427</v>
      </c>
      <c r="C46" s="15">
        <v>62400010</v>
      </c>
      <c r="D46" s="1" t="s">
        <v>23</v>
      </c>
      <c r="E46" s="1" t="s">
        <v>438</v>
      </c>
      <c r="F46" s="12">
        <v>173</v>
      </c>
      <c r="G46" s="12">
        <v>0</v>
      </c>
    </row>
    <row r="47" spans="1:7">
      <c r="A47" s="1">
        <v>2557</v>
      </c>
      <c r="B47" s="13">
        <v>40488</v>
      </c>
      <c r="C47" s="15">
        <v>62600000</v>
      </c>
      <c r="D47" s="1" t="s">
        <v>24</v>
      </c>
      <c r="E47" s="1" t="s">
        <v>358</v>
      </c>
      <c r="F47" s="12">
        <v>388.51</v>
      </c>
      <c r="G47" s="12">
        <v>0</v>
      </c>
    </row>
    <row r="48" spans="1:7">
      <c r="A48" s="1">
        <v>190</v>
      </c>
      <c r="B48" s="13">
        <v>40216</v>
      </c>
      <c r="C48" s="15">
        <v>62200009</v>
      </c>
      <c r="D48" s="1" t="s">
        <v>21</v>
      </c>
      <c r="E48" s="1" t="s">
        <v>910</v>
      </c>
      <c r="F48" s="12">
        <v>270.38</v>
      </c>
      <c r="G48" s="12">
        <v>0</v>
      </c>
    </row>
    <row r="49" spans="1:7">
      <c r="A49" s="1">
        <v>188</v>
      </c>
      <c r="B49" s="13">
        <v>40216</v>
      </c>
      <c r="C49" s="15">
        <v>70000016</v>
      </c>
      <c r="D49" s="1" t="s">
        <v>45</v>
      </c>
      <c r="E49" s="1" t="s">
        <v>47</v>
      </c>
      <c r="F49" s="12">
        <v>0</v>
      </c>
      <c r="G49" s="12">
        <v>90</v>
      </c>
    </row>
    <row r="50" spans="1:7">
      <c r="A50" s="1">
        <v>401</v>
      </c>
      <c r="B50" s="13">
        <v>40244</v>
      </c>
      <c r="C50" s="15">
        <v>70000039</v>
      </c>
      <c r="D50" s="1" t="s">
        <v>45</v>
      </c>
      <c r="E50" s="1" t="s">
        <v>698</v>
      </c>
      <c r="F50" s="12">
        <v>0</v>
      </c>
      <c r="G50" s="12">
        <v>14.3</v>
      </c>
    </row>
    <row r="51" spans="1:7">
      <c r="A51" s="1">
        <v>2569</v>
      </c>
      <c r="B51" s="13">
        <v>40489</v>
      </c>
      <c r="C51" s="15">
        <v>64900006</v>
      </c>
      <c r="D51" s="1" t="s">
        <v>32</v>
      </c>
      <c r="E51" s="1" t="s">
        <v>415</v>
      </c>
      <c r="F51" s="12">
        <v>640</v>
      </c>
      <c r="G51" s="12">
        <v>0</v>
      </c>
    </row>
    <row r="52" spans="1:7">
      <c r="A52" s="1">
        <v>415</v>
      </c>
      <c r="B52" s="13">
        <v>40245</v>
      </c>
      <c r="C52" s="15">
        <v>70000040</v>
      </c>
      <c r="D52" s="1" t="s">
        <v>45</v>
      </c>
      <c r="E52" s="1" t="s">
        <v>684</v>
      </c>
      <c r="F52" s="12">
        <v>0</v>
      </c>
      <c r="G52" s="12">
        <v>46.6</v>
      </c>
    </row>
    <row r="53" spans="1:7">
      <c r="A53" s="1">
        <v>416</v>
      </c>
      <c r="B53" s="13">
        <v>40245</v>
      </c>
      <c r="C53" s="15">
        <v>70000041</v>
      </c>
      <c r="D53" s="1" t="s">
        <v>45</v>
      </c>
      <c r="E53" s="1" t="s">
        <v>699</v>
      </c>
      <c r="F53" s="12">
        <v>0</v>
      </c>
      <c r="G53" s="12">
        <v>32.56</v>
      </c>
    </row>
    <row r="54" spans="1:7">
      <c r="A54" s="1">
        <v>417</v>
      </c>
      <c r="B54" s="13">
        <v>40245</v>
      </c>
      <c r="C54" s="15">
        <v>70000042</v>
      </c>
      <c r="D54" s="1" t="s">
        <v>45</v>
      </c>
      <c r="E54" s="1" t="s">
        <v>548</v>
      </c>
      <c r="F54" s="12">
        <v>0</v>
      </c>
      <c r="G54" s="12">
        <v>21</v>
      </c>
    </row>
    <row r="55" spans="1:7">
      <c r="A55" s="1">
        <v>1469</v>
      </c>
      <c r="B55" s="13">
        <v>40367</v>
      </c>
      <c r="C55" s="15">
        <v>62200045</v>
      </c>
      <c r="D55" s="1" t="s">
        <v>21</v>
      </c>
      <c r="E55" s="1" t="s">
        <v>389</v>
      </c>
      <c r="F55" s="12">
        <v>476.36</v>
      </c>
      <c r="G55" s="12">
        <v>0</v>
      </c>
    </row>
    <row r="56" spans="1:7">
      <c r="A56" s="1">
        <v>1748</v>
      </c>
      <c r="B56" s="13">
        <v>40398</v>
      </c>
      <c r="C56" s="15">
        <v>60700013</v>
      </c>
      <c r="D56" s="1" t="s">
        <v>18</v>
      </c>
      <c r="E56" s="1" t="s">
        <v>339</v>
      </c>
      <c r="F56" s="12">
        <v>3026</v>
      </c>
      <c r="G56" s="12">
        <v>0</v>
      </c>
    </row>
    <row r="57" spans="1:7">
      <c r="A57" s="1">
        <v>2290</v>
      </c>
      <c r="B57" s="13">
        <v>40459</v>
      </c>
      <c r="C57" s="15">
        <v>62600000</v>
      </c>
      <c r="D57" s="1" t="s">
        <v>24</v>
      </c>
      <c r="E57" s="1" t="s">
        <v>357</v>
      </c>
      <c r="F57" s="12">
        <v>278.75</v>
      </c>
      <c r="G57" s="12">
        <v>0</v>
      </c>
    </row>
    <row r="58" spans="1:7">
      <c r="A58" s="1">
        <v>884</v>
      </c>
      <c r="B58" s="13">
        <v>40307</v>
      </c>
      <c r="C58" s="15">
        <v>62200022</v>
      </c>
      <c r="D58" s="1" t="s">
        <v>21</v>
      </c>
      <c r="E58" s="1" t="s">
        <v>916</v>
      </c>
      <c r="F58" s="12">
        <v>104.69</v>
      </c>
      <c r="G58" s="12">
        <v>0</v>
      </c>
    </row>
    <row r="59" spans="1:7">
      <c r="A59" s="1">
        <v>875</v>
      </c>
      <c r="B59" s="13">
        <v>40307</v>
      </c>
      <c r="C59" s="15">
        <v>70000078</v>
      </c>
      <c r="D59" s="1" t="s">
        <v>45</v>
      </c>
      <c r="E59" s="1" t="s">
        <v>573</v>
      </c>
      <c r="F59" s="12">
        <v>0</v>
      </c>
      <c r="G59" s="12">
        <v>34.1</v>
      </c>
    </row>
    <row r="60" spans="1:7">
      <c r="A60" s="1">
        <v>1749</v>
      </c>
      <c r="B60" s="13">
        <v>40399</v>
      </c>
      <c r="C60" s="15">
        <v>62400001</v>
      </c>
      <c r="D60" s="1" t="s">
        <v>23</v>
      </c>
      <c r="E60" s="2" t="s">
        <v>428</v>
      </c>
      <c r="F60" s="12">
        <v>160</v>
      </c>
      <c r="G60" s="12">
        <v>0</v>
      </c>
    </row>
    <row r="61" spans="1:7">
      <c r="A61" s="1">
        <v>2001</v>
      </c>
      <c r="B61" s="13">
        <v>40430</v>
      </c>
      <c r="C61" s="15">
        <v>62400011</v>
      </c>
      <c r="D61" s="1" t="s">
        <v>23</v>
      </c>
      <c r="E61" s="1" t="s">
        <v>439</v>
      </c>
      <c r="F61" s="12">
        <v>45</v>
      </c>
      <c r="G61" s="12">
        <v>0</v>
      </c>
    </row>
    <row r="62" spans="1:7">
      <c r="A62" s="1">
        <v>1999</v>
      </c>
      <c r="B62" s="13">
        <v>40430</v>
      </c>
      <c r="C62" s="15">
        <v>70000003</v>
      </c>
      <c r="D62" s="1" t="s">
        <v>64</v>
      </c>
      <c r="E62" s="1" t="s">
        <v>367</v>
      </c>
      <c r="F62" s="12">
        <v>0</v>
      </c>
      <c r="G62" s="12">
        <v>5920</v>
      </c>
    </row>
    <row r="63" spans="1:7">
      <c r="A63" s="1">
        <v>2000</v>
      </c>
      <c r="B63" s="13">
        <v>40430</v>
      </c>
      <c r="C63" s="15">
        <v>70000004</v>
      </c>
      <c r="D63" s="1" t="s">
        <v>64</v>
      </c>
      <c r="E63" s="1" t="s">
        <v>368</v>
      </c>
      <c r="F63" s="12">
        <v>0</v>
      </c>
      <c r="G63" s="12">
        <v>175</v>
      </c>
    </row>
    <row r="64" spans="1:7">
      <c r="A64" s="1">
        <v>50</v>
      </c>
      <c r="B64" s="13">
        <v>40188</v>
      </c>
      <c r="C64" s="15">
        <v>62200001</v>
      </c>
      <c r="D64" s="1" t="s">
        <v>21</v>
      </c>
      <c r="E64" s="1" t="s">
        <v>375</v>
      </c>
      <c r="F64" s="12">
        <v>330.22</v>
      </c>
      <c r="G64" s="12">
        <v>0</v>
      </c>
    </row>
    <row r="65" spans="1:7">
      <c r="A65" s="1">
        <v>421</v>
      </c>
      <c r="B65" s="13">
        <v>40247</v>
      </c>
      <c r="C65" s="15">
        <v>64000009</v>
      </c>
      <c r="D65" s="1" t="s">
        <v>530</v>
      </c>
      <c r="E65" s="1" t="s">
        <v>533</v>
      </c>
      <c r="F65" s="12">
        <v>646.58000000000004</v>
      </c>
      <c r="G65" s="12">
        <v>0</v>
      </c>
    </row>
    <row r="66" spans="1:7">
      <c r="A66" s="1">
        <v>422</v>
      </c>
      <c r="B66" s="13">
        <v>40247</v>
      </c>
      <c r="C66" s="15">
        <v>64000010</v>
      </c>
      <c r="D66" s="1" t="s">
        <v>530</v>
      </c>
      <c r="E66" s="1" t="s">
        <v>534</v>
      </c>
      <c r="F66" s="12">
        <v>195.62</v>
      </c>
      <c r="G66" s="12">
        <v>0</v>
      </c>
    </row>
    <row r="67" spans="1:7">
      <c r="A67" s="1">
        <v>419</v>
      </c>
      <c r="B67" s="13">
        <v>40247</v>
      </c>
      <c r="C67" s="15">
        <v>70000043</v>
      </c>
      <c r="D67" s="1" t="s">
        <v>45</v>
      </c>
      <c r="E67" s="2" t="s">
        <v>568</v>
      </c>
      <c r="F67" s="12">
        <v>0</v>
      </c>
      <c r="G67" s="12">
        <v>70.180000000000007</v>
      </c>
    </row>
    <row r="68" spans="1:7">
      <c r="A68" s="1">
        <v>1149</v>
      </c>
      <c r="B68" s="13">
        <v>40339</v>
      </c>
      <c r="C68" s="15">
        <v>62200035</v>
      </c>
      <c r="D68" s="1" t="s">
        <v>21</v>
      </c>
      <c r="E68" s="1" t="s">
        <v>303</v>
      </c>
      <c r="F68" s="12">
        <v>39</v>
      </c>
      <c r="G68" s="12">
        <v>0</v>
      </c>
    </row>
    <row r="69" spans="1:7">
      <c r="A69" s="1">
        <v>1474</v>
      </c>
      <c r="B69" s="13">
        <v>40369</v>
      </c>
      <c r="C69" s="15">
        <v>62200046</v>
      </c>
      <c r="D69" s="1" t="s">
        <v>21</v>
      </c>
      <c r="E69" s="1" t="s">
        <v>659</v>
      </c>
      <c r="F69" s="12">
        <v>390</v>
      </c>
      <c r="G69" s="12">
        <v>0</v>
      </c>
    </row>
    <row r="70" spans="1:7">
      <c r="A70" s="1">
        <v>2007</v>
      </c>
      <c r="B70" s="13">
        <v>40431</v>
      </c>
      <c r="C70" s="15">
        <v>62400012</v>
      </c>
      <c r="D70" s="1" t="s">
        <v>23</v>
      </c>
      <c r="E70" s="1" t="s">
        <v>440</v>
      </c>
      <c r="F70" s="12">
        <v>201.86</v>
      </c>
      <c r="G70" s="12">
        <v>0</v>
      </c>
    </row>
    <row r="71" spans="1:7">
      <c r="A71" s="1">
        <v>2009</v>
      </c>
      <c r="B71" s="13">
        <v>40431</v>
      </c>
      <c r="C71" s="15">
        <v>62600000</v>
      </c>
      <c r="D71" s="1" t="s">
        <v>24</v>
      </c>
      <c r="E71" s="1" t="s">
        <v>355</v>
      </c>
      <c r="F71" s="12">
        <v>649.84</v>
      </c>
      <c r="G71" s="12">
        <v>0</v>
      </c>
    </row>
    <row r="72" spans="1:7">
      <c r="A72" s="1">
        <v>2006</v>
      </c>
      <c r="B72" s="13">
        <v>40431</v>
      </c>
      <c r="C72" s="15">
        <v>70000163</v>
      </c>
      <c r="D72" s="1" t="s">
        <v>45</v>
      </c>
      <c r="E72" s="1" t="s">
        <v>245</v>
      </c>
      <c r="F72" s="12">
        <v>0</v>
      </c>
      <c r="G72" s="12">
        <v>1560.06</v>
      </c>
    </row>
    <row r="73" spans="1:7">
      <c r="A73" s="1">
        <v>2298</v>
      </c>
      <c r="B73" s="13">
        <v>40461</v>
      </c>
      <c r="C73" s="15">
        <v>70000180</v>
      </c>
      <c r="D73" s="1" t="s">
        <v>45</v>
      </c>
      <c r="E73" s="1" t="s">
        <v>249</v>
      </c>
      <c r="F73" s="12">
        <v>0</v>
      </c>
      <c r="G73" s="12">
        <v>1040</v>
      </c>
    </row>
    <row r="74" spans="1:7">
      <c r="A74" s="1">
        <v>2299</v>
      </c>
      <c r="B74" s="13">
        <v>40461</v>
      </c>
      <c r="C74" s="15">
        <v>70000181</v>
      </c>
      <c r="D74" s="1" t="s">
        <v>45</v>
      </c>
      <c r="E74" s="1" t="s">
        <v>250</v>
      </c>
      <c r="F74" s="12">
        <v>0</v>
      </c>
      <c r="G74" s="12">
        <v>27989.5</v>
      </c>
    </row>
    <row r="75" spans="1:7">
      <c r="A75" s="1">
        <v>57</v>
      </c>
      <c r="B75" s="13">
        <v>40189</v>
      </c>
      <c r="C75" s="15">
        <v>62200002</v>
      </c>
      <c r="D75" s="1" t="s">
        <v>21</v>
      </c>
      <c r="E75" s="1" t="s">
        <v>689</v>
      </c>
      <c r="F75" s="12">
        <v>156.41999999999999</v>
      </c>
      <c r="G75" s="12">
        <v>0</v>
      </c>
    </row>
    <row r="76" spans="1:7">
      <c r="A76" s="1">
        <v>55</v>
      </c>
      <c r="B76" s="13">
        <v>40189</v>
      </c>
      <c r="C76" s="15">
        <v>70000000</v>
      </c>
      <c r="D76" s="1" t="s">
        <v>45</v>
      </c>
      <c r="E76" s="1" t="s">
        <v>416</v>
      </c>
      <c r="F76" s="12">
        <v>0</v>
      </c>
      <c r="G76" s="12">
        <v>40.1</v>
      </c>
    </row>
    <row r="77" spans="1:7">
      <c r="A77" s="1">
        <v>651</v>
      </c>
      <c r="B77" s="13">
        <v>40279</v>
      </c>
      <c r="C77" s="15">
        <v>77800000</v>
      </c>
      <c r="D77" s="1" t="s">
        <v>66</v>
      </c>
      <c r="E77" s="1" t="s">
        <v>67</v>
      </c>
      <c r="F77" s="12">
        <v>0</v>
      </c>
      <c r="G77" s="12">
        <v>900.6</v>
      </c>
    </row>
    <row r="78" spans="1:7">
      <c r="A78" s="1">
        <v>1750</v>
      </c>
      <c r="B78" s="13">
        <v>40401</v>
      </c>
      <c r="C78" s="14">
        <v>60200006</v>
      </c>
      <c r="D78" s="10" t="s">
        <v>15</v>
      </c>
      <c r="E78" s="1" t="s">
        <v>292</v>
      </c>
      <c r="F78" s="12">
        <v>357.73</v>
      </c>
      <c r="G78" s="12">
        <v>0</v>
      </c>
    </row>
    <row r="79" spans="1:7">
      <c r="A79" s="1">
        <v>2014</v>
      </c>
      <c r="B79" s="13">
        <v>40432</v>
      </c>
      <c r="C79" s="14">
        <v>60200007</v>
      </c>
      <c r="D79" s="10" t="s">
        <v>15</v>
      </c>
      <c r="E79" s="1" t="s">
        <v>293</v>
      </c>
      <c r="F79" s="12">
        <v>15.2</v>
      </c>
      <c r="G79" s="12">
        <v>0</v>
      </c>
    </row>
    <row r="80" spans="1:7">
      <c r="A80" s="1">
        <v>2015</v>
      </c>
      <c r="B80" s="13">
        <v>40432</v>
      </c>
      <c r="C80" s="14">
        <v>60200008</v>
      </c>
      <c r="D80" s="10" t="s">
        <v>15</v>
      </c>
      <c r="E80" s="1" t="s">
        <v>294</v>
      </c>
      <c r="F80" s="12">
        <v>109</v>
      </c>
      <c r="G80" s="12">
        <v>0</v>
      </c>
    </row>
    <row r="81" spans="1:7">
      <c r="A81" s="1">
        <v>2020</v>
      </c>
      <c r="B81" s="13">
        <v>40432</v>
      </c>
      <c r="C81" s="15">
        <v>62400013</v>
      </c>
      <c r="D81" s="1" t="s">
        <v>23</v>
      </c>
      <c r="E81" s="1" t="s">
        <v>441</v>
      </c>
      <c r="F81" s="12">
        <v>187</v>
      </c>
      <c r="G81" s="12">
        <v>0</v>
      </c>
    </row>
    <row r="82" spans="1:7">
      <c r="A82" s="1">
        <v>2023</v>
      </c>
      <c r="B82" s="13">
        <v>40432</v>
      </c>
      <c r="C82" s="15">
        <v>64900001</v>
      </c>
      <c r="D82" s="1" t="s">
        <v>32</v>
      </c>
      <c r="E82" s="1" t="s">
        <v>488</v>
      </c>
      <c r="F82" s="12">
        <v>320</v>
      </c>
      <c r="G82" s="12">
        <v>0</v>
      </c>
    </row>
    <row r="83" spans="1:7">
      <c r="A83" s="1">
        <v>2024</v>
      </c>
      <c r="B83" s="13">
        <v>40432</v>
      </c>
      <c r="C83" s="15">
        <v>64900002</v>
      </c>
      <c r="D83" s="1" t="s">
        <v>32</v>
      </c>
      <c r="E83" s="1" t="s">
        <v>33</v>
      </c>
      <c r="F83" s="12">
        <v>510</v>
      </c>
      <c r="G83" s="12">
        <v>0</v>
      </c>
    </row>
    <row r="84" spans="1:7">
      <c r="A84" s="1">
        <v>2025</v>
      </c>
      <c r="B84" s="13">
        <v>40432</v>
      </c>
      <c r="C84" s="15">
        <v>64900003</v>
      </c>
      <c r="D84" s="1" t="s">
        <v>32</v>
      </c>
      <c r="E84" s="1" t="s">
        <v>505</v>
      </c>
      <c r="F84" s="12">
        <v>160</v>
      </c>
      <c r="G84" s="12">
        <v>0</v>
      </c>
    </row>
    <row r="85" spans="1:7">
      <c r="A85" s="1">
        <v>2026</v>
      </c>
      <c r="B85" s="13">
        <v>40432</v>
      </c>
      <c r="C85" s="15">
        <v>64900004</v>
      </c>
      <c r="D85" s="1" t="s">
        <v>32</v>
      </c>
      <c r="E85" s="1" t="s">
        <v>507</v>
      </c>
      <c r="F85" s="12">
        <v>370</v>
      </c>
      <c r="G85" s="12">
        <v>0</v>
      </c>
    </row>
    <row r="86" spans="1:7">
      <c r="A86" s="1">
        <v>2591</v>
      </c>
      <c r="B86" s="13">
        <v>40493</v>
      </c>
      <c r="C86" s="15">
        <v>62600000</v>
      </c>
      <c r="D86" s="1" t="s">
        <v>24</v>
      </c>
      <c r="E86" s="2" t="s">
        <v>473</v>
      </c>
      <c r="F86" s="12">
        <v>0.9</v>
      </c>
      <c r="G86" s="12">
        <v>0</v>
      </c>
    </row>
    <row r="87" spans="1:7">
      <c r="A87" s="1">
        <v>2592</v>
      </c>
      <c r="B87" s="13">
        <v>40493</v>
      </c>
      <c r="C87" s="15">
        <v>62600000</v>
      </c>
      <c r="D87" s="1" t="s">
        <v>24</v>
      </c>
      <c r="E87" s="2" t="s">
        <v>489</v>
      </c>
      <c r="F87" s="12">
        <v>0.9</v>
      </c>
      <c r="G87" s="12">
        <v>0</v>
      </c>
    </row>
    <row r="88" spans="1:7">
      <c r="A88" s="1">
        <v>2593</v>
      </c>
      <c r="B88" s="13">
        <v>40493</v>
      </c>
      <c r="C88" s="15">
        <v>62600000</v>
      </c>
      <c r="D88" s="1" t="s">
        <v>24</v>
      </c>
      <c r="E88" s="2" t="s">
        <v>506</v>
      </c>
      <c r="F88" s="12">
        <v>0.9</v>
      </c>
      <c r="G88" s="12">
        <v>0</v>
      </c>
    </row>
    <row r="89" spans="1:7">
      <c r="A89" s="1">
        <v>2598</v>
      </c>
      <c r="B89" s="13">
        <v>40493</v>
      </c>
      <c r="C89" s="15">
        <v>62600000</v>
      </c>
      <c r="D89" s="1" t="s">
        <v>24</v>
      </c>
      <c r="E89" s="2" t="s">
        <v>508</v>
      </c>
      <c r="F89" s="12">
        <v>0.9</v>
      </c>
      <c r="G89" s="12">
        <v>0</v>
      </c>
    </row>
    <row r="90" spans="1:7">
      <c r="A90" s="1">
        <v>2583</v>
      </c>
      <c r="B90" s="13">
        <v>40493</v>
      </c>
      <c r="C90" s="15">
        <v>70000200</v>
      </c>
      <c r="D90" s="1" t="s">
        <v>45</v>
      </c>
      <c r="E90" s="1" t="s">
        <v>525</v>
      </c>
      <c r="F90" s="12">
        <v>0</v>
      </c>
      <c r="G90" s="12">
        <v>189.42</v>
      </c>
    </row>
    <row r="91" spans="1:7">
      <c r="A91" s="1">
        <v>2892</v>
      </c>
      <c r="B91" s="13">
        <v>40523</v>
      </c>
      <c r="C91" s="15">
        <v>62900020</v>
      </c>
      <c r="D91" s="1" t="s">
        <v>28</v>
      </c>
      <c r="E91" s="1" t="s">
        <v>520</v>
      </c>
      <c r="F91" s="12">
        <v>650.66</v>
      </c>
      <c r="G91" s="12">
        <v>0</v>
      </c>
    </row>
    <row r="92" spans="1:7">
      <c r="A92" s="1">
        <v>2888</v>
      </c>
      <c r="B92" s="13">
        <v>40523</v>
      </c>
      <c r="C92" s="15">
        <v>70000224</v>
      </c>
      <c r="D92" s="1" t="s">
        <v>45</v>
      </c>
      <c r="E92" s="1" t="s">
        <v>632</v>
      </c>
      <c r="F92" s="12">
        <v>0</v>
      </c>
      <c r="G92" s="12">
        <v>23.32</v>
      </c>
    </row>
    <row r="93" spans="1:7">
      <c r="A93" s="1">
        <v>211</v>
      </c>
      <c r="B93" s="13">
        <v>40221</v>
      </c>
      <c r="C93" s="15">
        <v>70000017</v>
      </c>
      <c r="D93" s="1" t="s">
        <v>45</v>
      </c>
      <c r="E93" s="2" t="s">
        <v>558</v>
      </c>
      <c r="F93" s="12">
        <v>0</v>
      </c>
      <c r="G93" s="12">
        <v>267.63</v>
      </c>
    </row>
    <row r="94" spans="1:7">
      <c r="A94" s="1">
        <v>889</v>
      </c>
      <c r="B94" s="13">
        <v>40310</v>
      </c>
      <c r="C94" s="15">
        <v>70000079</v>
      </c>
      <c r="D94" s="1" t="s">
        <v>45</v>
      </c>
      <c r="E94" s="1" t="s">
        <v>395</v>
      </c>
      <c r="F94" s="12">
        <v>0</v>
      </c>
      <c r="G94" s="12">
        <v>30.14</v>
      </c>
    </row>
    <row r="95" spans="1:7">
      <c r="A95" s="1">
        <v>1172</v>
      </c>
      <c r="B95" s="13">
        <v>40341</v>
      </c>
      <c r="C95" s="15">
        <v>62200036</v>
      </c>
      <c r="D95" s="1" t="s">
        <v>21</v>
      </c>
      <c r="E95" s="1" t="s">
        <v>304</v>
      </c>
      <c r="F95" s="12">
        <v>188.09</v>
      </c>
      <c r="G95" s="12">
        <v>0</v>
      </c>
    </row>
    <row r="96" spans="1:7">
      <c r="A96" s="1">
        <v>1177</v>
      </c>
      <c r="B96" s="13">
        <v>40341</v>
      </c>
      <c r="C96" s="15">
        <v>62400000</v>
      </c>
      <c r="D96" s="1" t="s">
        <v>23</v>
      </c>
      <c r="E96" s="2" t="s">
        <v>399</v>
      </c>
      <c r="F96" s="12">
        <v>3033</v>
      </c>
      <c r="G96" s="12">
        <v>0</v>
      </c>
    </row>
    <row r="97" spans="1:7">
      <c r="A97" s="1">
        <v>1494</v>
      </c>
      <c r="B97" s="13">
        <v>40371</v>
      </c>
      <c r="C97" s="15">
        <v>62200047</v>
      </c>
      <c r="D97" s="1" t="s">
        <v>21</v>
      </c>
      <c r="E97" s="1" t="s">
        <v>922</v>
      </c>
      <c r="F97" s="12">
        <v>588</v>
      </c>
      <c r="G97" s="12">
        <v>0</v>
      </c>
    </row>
    <row r="98" spans="1:7">
      <c r="A98" s="1">
        <v>2033</v>
      </c>
      <c r="B98" s="13">
        <v>40433</v>
      </c>
      <c r="C98" s="14">
        <v>60200009</v>
      </c>
      <c r="D98" s="10" t="s">
        <v>15</v>
      </c>
      <c r="E98" s="1" t="s">
        <v>295</v>
      </c>
      <c r="F98" s="12">
        <v>235.2</v>
      </c>
      <c r="G98" s="12">
        <v>0</v>
      </c>
    </row>
    <row r="99" spans="1:7">
      <c r="A99" s="1">
        <v>2034</v>
      </c>
      <c r="B99" s="13">
        <v>40433</v>
      </c>
      <c r="C99" s="15">
        <v>62200056</v>
      </c>
      <c r="D99" s="1" t="s">
        <v>21</v>
      </c>
      <c r="E99" s="1" t="s">
        <v>695</v>
      </c>
      <c r="F99" s="12">
        <v>7.96</v>
      </c>
      <c r="G99" s="12">
        <v>0</v>
      </c>
    </row>
    <row r="100" spans="1:7">
      <c r="A100" s="1">
        <v>2035</v>
      </c>
      <c r="B100" s="13">
        <v>40433</v>
      </c>
      <c r="C100" s="15">
        <v>62400014</v>
      </c>
      <c r="D100" s="1" t="s">
        <v>23</v>
      </c>
      <c r="E100" s="1" t="s">
        <v>442</v>
      </c>
      <c r="F100" s="12">
        <v>794.7</v>
      </c>
      <c r="G100" s="12">
        <v>0</v>
      </c>
    </row>
    <row r="101" spans="1:7">
      <c r="A101" s="1">
        <v>2036</v>
      </c>
      <c r="B101" s="13">
        <v>40433</v>
      </c>
      <c r="C101" s="15">
        <v>62400015</v>
      </c>
      <c r="D101" s="1" t="s">
        <v>23</v>
      </c>
      <c r="E101" s="1" t="s">
        <v>443</v>
      </c>
      <c r="F101" s="12">
        <v>794.7</v>
      </c>
      <c r="G101" s="12">
        <v>0</v>
      </c>
    </row>
    <row r="102" spans="1:7">
      <c r="A102" s="1">
        <v>2037</v>
      </c>
      <c r="B102" s="13">
        <v>40433</v>
      </c>
      <c r="C102" s="15">
        <v>62400016</v>
      </c>
      <c r="D102" s="1" t="s">
        <v>23</v>
      </c>
      <c r="E102" s="1" t="s">
        <v>444</v>
      </c>
      <c r="F102" s="12">
        <v>794.7</v>
      </c>
      <c r="G102" s="12">
        <v>0</v>
      </c>
    </row>
    <row r="103" spans="1:7">
      <c r="A103" s="1">
        <v>2038</v>
      </c>
      <c r="B103" s="13">
        <v>40433</v>
      </c>
      <c r="C103" s="15">
        <v>62400017</v>
      </c>
      <c r="D103" s="1" t="s">
        <v>23</v>
      </c>
      <c r="E103" s="1" t="s">
        <v>445</v>
      </c>
      <c r="F103" s="12">
        <v>794.7</v>
      </c>
      <c r="G103" s="12">
        <v>0</v>
      </c>
    </row>
    <row r="104" spans="1:7">
      <c r="A104" s="1">
        <v>2039</v>
      </c>
      <c r="B104" s="13">
        <v>40433</v>
      </c>
      <c r="C104" s="15">
        <v>62400018</v>
      </c>
      <c r="D104" s="1" t="s">
        <v>23</v>
      </c>
      <c r="E104" s="1" t="s">
        <v>446</v>
      </c>
      <c r="F104" s="12">
        <v>128.52000000000001</v>
      </c>
      <c r="G104" s="12">
        <v>0</v>
      </c>
    </row>
    <row r="105" spans="1:7">
      <c r="A105" s="1">
        <v>901</v>
      </c>
      <c r="B105" s="13">
        <v>40311</v>
      </c>
      <c r="C105" s="15">
        <v>62200023</v>
      </c>
      <c r="D105" s="1" t="s">
        <v>21</v>
      </c>
      <c r="E105" s="1" t="s">
        <v>917</v>
      </c>
      <c r="F105" s="12">
        <v>275.99</v>
      </c>
      <c r="G105" s="12">
        <v>0</v>
      </c>
    </row>
    <row r="106" spans="1:7">
      <c r="A106" s="1">
        <v>903</v>
      </c>
      <c r="B106" s="13">
        <v>40311</v>
      </c>
      <c r="C106" s="15">
        <v>62900005</v>
      </c>
      <c r="D106" s="1" t="s">
        <v>28</v>
      </c>
      <c r="E106" s="1" t="s">
        <v>522</v>
      </c>
      <c r="F106" s="12">
        <v>44.05</v>
      </c>
      <c r="G106" s="12">
        <v>0</v>
      </c>
    </row>
    <row r="107" spans="1:7">
      <c r="A107" s="1">
        <v>1185</v>
      </c>
      <c r="B107" s="13">
        <v>40342</v>
      </c>
      <c r="C107" s="15">
        <v>70000099</v>
      </c>
      <c r="D107" s="1" t="s">
        <v>45</v>
      </c>
      <c r="E107" s="2" t="s">
        <v>583</v>
      </c>
      <c r="F107" s="12">
        <v>0</v>
      </c>
      <c r="G107" s="12">
        <v>117.11</v>
      </c>
    </row>
    <row r="108" spans="1:7">
      <c r="A108" s="1">
        <v>2321</v>
      </c>
      <c r="B108" s="13">
        <v>40464</v>
      </c>
      <c r="C108" s="15">
        <v>62200064</v>
      </c>
      <c r="D108" s="1" t="s">
        <v>21</v>
      </c>
      <c r="E108" s="1" t="s">
        <v>928</v>
      </c>
      <c r="F108" s="12">
        <v>72.58</v>
      </c>
      <c r="G108" s="12">
        <v>0</v>
      </c>
    </row>
    <row r="109" spans="1:7">
      <c r="A109" s="1">
        <v>2320</v>
      </c>
      <c r="B109" s="13">
        <v>40464</v>
      </c>
      <c r="C109" s="15">
        <v>62400039</v>
      </c>
      <c r="D109" s="1" t="s">
        <v>23</v>
      </c>
      <c r="E109" s="2" t="s">
        <v>465</v>
      </c>
      <c r="F109" s="12">
        <v>25924.639999999999</v>
      </c>
      <c r="G109" s="12">
        <v>0</v>
      </c>
    </row>
    <row r="110" spans="1:7">
      <c r="A110" s="1">
        <v>2619</v>
      </c>
      <c r="B110" s="13">
        <v>40495</v>
      </c>
      <c r="C110" s="15">
        <v>70000201</v>
      </c>
      <c r="D110" s="1" t="s">
        <v>45</v>
      </c>
      <c r="E110" s="1" t="s">
        <v>553</v>
      </c>
      <c r="F110" s="12">
        <v>0</v>
      </c>
      <c r="G110" s="12">
        <v>106.7</v>
      </c>
    </row>
    <row r="111" spans="1:7">
      <c r="A111" s="1">
        <v>64</v>
      </c>
      <c r="B111" s="13">
        <v>40192</v>
      </c>
      <c r="C111" s="15">
        <v>60800000</v>
      </c>
      <c r="D111" s="1" t="s">
        <v>20</v>
      </c>
      <c r="E111" s="1" t="s">
        <v>373</v>
      </c>
      <c r="F111" s="12">
        <v>0</v>
      </c>
      <c r="G111" s="12">
        <v>351.87</v>
      </c>
    </row>
    <row r="112" spans="1:7">
      <c r="A112" s="1">
        <v>230</v>
      </c>
      <c r="B112" s="13">
        <v>40223</v>
      </c>
      <c r="C112" s="15">
        <v>60700003</v>
      </c>
      <c r="D112" s="1" t="s">
        <v>18</v>
      </c>
      <c r="E112" s="1" t="s">
        <v>328</v>
      </c>
      <c r="F112" s="12">
        <v>253.5</v>
      </c>
      <c r="G112" s="12">
        <v>0</v>
      </c>
    </row>
    <row r="113" spans="1:7">
      <c r="A113" s="1">
        <v>223</v>
      </c>
      <c r="B113" s="13">
        <v>40223</v>
      </c>
      <c r="C113" s="15">
        <v>70000018</v>
      </c>
      <c r="D113" s="1" t="s">
        <v>45</v>
      </c>
      <c r="E113" s="1" t="s">
        <v>524</v>
      </c>
      <c r="F113" s="12">
        <v>0</v>
      </c>
      <c r="G113" s="12">
        <v>2192.67</v>
      </c>
    </row>
    <row r="114" spans="1:7">
      <c r="A114" s="1">
        <v>224</v>
      </c>
      <c r="B114" s="13">
        <v>40223</v>
      </c>
      <c r="C114" s="15">
        <v>70800000</v>
      </c>
      <c r="D114" s="1" t="s">
        <v>65</v>
      </c>
      <c r="E114" s="1" t="s">
        <v>527</v>
      </c>
      <c r="F114" s="12">
        <v>1040</v>
      </c>
      <c r="G114" s="12">
        <v>0</v>
      </c>
    </row>
    <row r="115" spans="1:7">
      <c r="A115" s="1">
        <v>225</v>
      </c>
      <c r="B115" s="13">
        <v>40223</v>
      </c>
      <c r="C115" s="15">
        <v>70800001</v>
      </c>
      <c r="D115" s="1" t="s">
        <v>65</v>
      </c>
      <c r="E115" s="1" t="s">
        <v>528</v>
      </c>
      <c r="F115" s="12">
        <v>1152.67</v>
      </c>
      <c r="G115" s="12">
        <v>0</v>
      </c>
    </row>
    <row r="116" spans="1:7">
      <c r="A116" s="1">
        <v>660</v>
      </c>
      <c r="B116" s="13">
        <v>40282</v>
      </c>
      <c r="C116" s="15">
        <v>62200019</v>
      </c>
      <c r="D116" s="1" t="s">
        <v>21</v>
      </c>
      <c r="E116" s="1" t="s">
        <v>384</v>
      </c>
      <c r="F116" s="12">
        <v>641.20000000000005</v>
      </c>
      <c r="G116" s="12">
        <v>0</v>
      </c>
    </row>
    <row r="117" spans="1:7">
      <c r="A117" s="1">
        <v>1765</v>
      </c>
      <c r="B117" s="13">
        <v>40404</v>
      </c>
      <c r="C117" s="15">
        <v>62200052</v>
      </c>
      <c r="D117" s="1" t="s">
        <v>21</v>
      </c>
      <c r="E117" s="2" t="s">
        <v>711</v>
      </c>
      <c r="F117" s="12">
        <v>2240.71</v>
      </c>
      <c r="G117" s="12">
        <v>0</v>
      </c>
    </row>
    <row r="118" spans="1:7">
      <c r="A118" s="1">
        <v>2638</v>
      </c>
      <c r="B118" s="13">
        <v>40496</v>
      </c>
      <c r="C118" s="15">
        <v>62900015</v>
      </c>
      <c r="D118" s="1" t="s">
        <v>28</v>
      </c>
      <c r="E118" s="1" t="s">
        <v>518</v>
      </c>
      <c r="F118" s="12">
        <v>662.4</v>
      </c>
      <c r="G118" s="12">
        <v>0</v>
      </c>
    </row>
    <row r="119" spans="1:7">
      <c r="A119" s="1">
        <v>445</v>
      </c>
      <c r="B119" s="13">
        <v>40252</v>
      </c>
      <c r="C119" s="15">
        <v>62200016</v>
      </c>
      <c r="D119" s="1" t="s">
        <v>21</v>
      </c>
      <c r="E119" s="1" t="s">
        <v>912</v>
      </c>
      <c r="F119" s="12">
        <v>1600.66</v>
      </c>
      <c r="G119" s="12">
        <v>0</v>
      </c>
    </row>
    <row r="120" spans="1:7">
      <c r="A120" s="1">
        <v>662</v>
      </c>
      <c r="B120" s="13">
        <v>40283</v>
      </c>
      <c r="C120" s="15">
        <v>62900002</v>
      </c>
      <c r="D120" s="1" t="s">
        <v>28</v>
      </c>
      <c r="E120" s="1" t="s">
        <v>513</v>
      </c>
      <c r="F120" s="12">
        <v>818.43</v>
      </c>
      <c r="G120" s="12">
        <v>0</v>
      </c>
    </row>
    <row r="121" spans="1:7">
      <c r="A121" s="1">
        <v>1507</v>
      </c>
      <c r="B121" s="13">
        <v>40374</v>
      </c>
      <c r="C121" s="15">
        <v>70000116</v>
      </c>
      <c r="D121" s="1" t="s">
        <v>45</v>
      </c>
      <c r="E121" s="1" t="s">
        <v>612</v>
      </c>
      <c r="F121" s="12">
        <v>0</v>
      </c>
      <c r="G121" s="12">
        <v>67.98</v>
      </c>
    </row>
    <row r="122" spans="1:7">
      <c r="A122" s="1">
        <v>1508</v>
      </c>
      <c r="B122" s="13">
        <v>40374</v>
      </c>
      <c r="C122" s="15">
        <v>70000117</v>
      </c>
      <c r="D122" s="1" t="s">
        <v>45</v>
      </c>
      <c r="E122" s="1" t="s">
        <v>706</v>
      </c>
      <c r="F122" s="12">
        <v>0</v>
      </c>
      <c r="G122" s="12">
        <v>30.36</v>
      </c>
    </row>
    <row r="123" spans="1:7">
      <c r="A123" s="1">
        <v>2049</v>
      </c>
      <c r="B123" s="13">
        <v>40436</v>
      </c>
      <c r="C123" s="15">
        <v>62400019</v>
      </c>
      <c r="D123" s="1" t="s">
        <v>23</v>
      </c>
      <c r="E123" s="1" t="s">
        <v>447</v>
      </c>
      <c r="F123" s="12">
        <v>119.57</v>
      </c>
      <c r="G123" s="12">
        <v>0</v>
      </c>
    </row>
    <row r="124" spans="1:7">
      <c r="A124" s="1">
        <v>2050</v>
      </c>
      <c r="B124" s="13">
        <v>40436</v>
      </c>
      <c r="C124" s="15">
        <v>62900009</v>
      </c>
      <c r="D124" s="1" t="s">
        <v>28</v>
      </c>
      <c r="E124" s="1" t="s">
        <v>515</v>
      </c>
      <c r="F124" s="12">
        <v>593.76</v>
      </c>
      <c r="G124" s="12">
        <v>0</v>
      </c>
    </row>
    <row r="125" spans="1:7">
      <c r="A125" s="1">
        <v>2335</v>
      </c>
      <c r="B125" s="13">
        <v>40466</v>
      </c>
      <c r="C125" s="14">
        <v>60100000</v>
      </c>
      <c r="D125" s="10" t="s">
        <v>6</v>
      </c>
      <c r="E125" s="1" t="s">
        <v>896</v>
      </c>
      <c r="F125" s="12">
        <v>7425</v>
      </c>
      <c r="G125" s="12">
        <v>0</v>
      </c>
    </row>
    <row r="126" spans="1:7">
      <c r="A126" s="1">
        <v>2333</v>
      </c>
      <c r="B126" s="13">
        <v>40466</v>
      </c>
      <c r="C126" s="15">
        <v>62900010</v>
      </c>
      <c r="D126" s="1" t="s">
        <v>28</v>
      </c>
      <c r="E126" s="1" t="s">
        <v>938</v>
      </c>
      <c r="F126" s="12">
        <v>126.5</v>
      </c>
      <c r="G126" s="12">
        <v>0</v>
      </c>
    </row>
    <row r="127" spans="1:7">
      <c r="A127" s="1">
        <v>2640</v>
      </c>
      <c r="B127" s="13">
        <v>40497</v>
      </c>
      <c r="C127" s="14">
        <v>60100002</v>
      </c>
      <c r="D127" s="10" t="s">
        <v>6</v>
      </c>
      <c r="E127" s="1" t="s">
        <v>232</v>
      </c>
      <c r="F127" s="12">
        <v>8317.5</v>
      </c>
      <c r="G127" s="12">
        <v>0</v>
      </c>
    </row>
    <row r="128" spans="1:7">
      <c r="A128" s="1">
        <v>2906</v>
      </c>
      <c r="B128" s="13">
        <v>40527</v>
      </c>
      <c r="C128" s="14">
        <v>60100004</v>
      </c>
      <c r="D128" s="10" t="s">
        <v>6</v>
      </c>
      <c r="E128" s="1" t="s">
        <v>234</v>
      </c>
      <c r="F128" s="12">
        <v>7092</v>
      </c>
      <c r="G128" s="12">
        <v>0</v>
      </c>
    </row>
    <row r="129" spans="1:7">
      <c r="A129" s="1">
        <v>2903</v>
      </c>
      <c r="B129" s="13">
        <v>40527</v>
      </c>
      <c r="C129" s="15">
        <v>60700001</v>
      </c>
      <c r="D129" s="1" t="s">
        <v>19</v>
      </c>
      <c r="E129" s="1" t="s">
        <v>353</v>
      </c>
      <c r="F129" s="12">
        <v>1149</v>
      </c>
      <c r="G129" s="12">
        <v>0</v>
      </c>
    </row>
    <row r="130" spans="1:7">
      <c r="A130" s="1">
        <v>2904</v>
      </c>
      <c r="B130" s="13">
        <v>40527</v>
      </c>
      <c r="C130" s="15">
        <v>62200072</v>
      </c>
      <c r="D130" s="1" t="s">
        <v>21</v>
      </c>
      <c r="E130" s="1" t="s">
        <v>931</v>
      </c>
      <c r="F130" s="12">
        <v>6565.28</v>
      </c>
      <c r="G130" s="12">
        <v>0</v>
      </c>
    </row>
    <row r="131" spans="1:7">
      <c r="A131" s="1">
        <v>2905</v>
      </c>
      <c r="B131" s="13">
        <v>40527</v>
      </c>
      <c r="C131" s="15">
        <v>62200073</v>
      </c>
      <c r="D131" s="1" t="s">
        <v>21</v>
      </c>
      <c r="E131" s="1" t="s">
        <v>932</v>
      </c>
      <c r="F131" s="12">
        <v>1303.8</v>
      </c>
      <c r="G131" s="12">
        <v>0</v>
      </c>
    </row>
    <row r="132" spans="1:7">
      <c r="A132" s="1">
        <v>74</v>
      </c>
      <c r="B132" s="13">
        <v>40194</v>
      </c>
      <c r="C132" s="15">
        <v>60700001</v>
      </c>
      <c r="D132" s="1" t="s">
        <v>18</v>
      </c>
      <c r="E132" s="1" t="s">
        <v>327</v>
      </c>
      <c r="F132" s="12">
        <v>680.75</v>
      </c>
      <c r="G132" s="12">
        <v>0</v>
      </c>
    </row>
    <row r="133" spans="1:7">
      <c r="A133" s="1">
        <v>1201</v>
      </c>
      <c r="B133" s="13">
        <v>40345</v>
      </c>
      <c r="C133" s="15">
        <v>62200037</v>
      </c>
      <c r="D133" s="1" t="s">
        <v>21</v>
      </c>
      <c r="E133" s="1" t="s">
        <v>341</v>
      </c>
      <c r="F133" s="12">
        <v>6089</v>
      </c>
      <c r="G133" s="12">
        <v>0</v>
      </c>
    </row>
    <row r="134" spans="1:7">
      <c r="A134" s="1">
        <v>2058</v>
      </c>
      <c r="B134" s="13">
        <v>40437</v>
      </c>
      <c r="C134" s="15">
        <v>62400020</v>
      </c>
      <c r="D134" s="1" t="s">
        <v>23</v>
      </c>
      <c r="E134" s="1" t="s">
        <v>448</v>
      </c>
      <c r="F134" s="12">
        <v>80.23</v>
      </c>
      <c r="G134" s="12">
        <v>0</v>
      </c>
    </row>
    <row r="135" spans="1:7">
      <c r="A135" s="1">
        <v>2643</v>
      </c>
      <c r="B135" s="13">
        <v>40498</v>
      </c>
      <c r="C135" s="15">
        <v>66500002</v>
      </c>
      <c r="D135" s="1" t="s">
        <v>34</v>
      </c>
      <c r="E135" s="1" t="s">
        <v>396</v>
      </c>
      <c r="F135" s="12">
        <v>195.62</v>
      </c>
      <c r="G135" s="12">
        <v>0</v>
      </c>
    </row>
    <row r="136" spans="1:7">
      <c r="A136" s="1">
        <v>450</v>
      </c>
      <c r="B136" s="13">
        <v>40254</v>
      </c>
      <c r="C136" s="15">
        <v>62200017</v>
      </c>
      <c r="D136" s="1" t="s">
        <v>21</v>
      </c>
      <c r="E136" s="1" t="s">
        <v>383</v>
      </c>
      <c r="F136" s="12">
        <v>389.75</v>
      </c>
      <c r="G136" s="12">
        <v>0</v>
      </c>
    </row>
    <row r="137" spans="1:7">
      <c r="A137" s="1">
        <v>676</v>
      </c>
      <c r="B137" s="13">
        <v>40285</v>
      </c>
      <c r="C137" s="15">
        <v>62200020</v>
      </c>
      <c r="D137" s="1" t="s">
        <v>21</v>
      </c>
      <c r="E137" s="1" t="s">
        <v>914</v>
      </c>
      <c r="F137" s="12">
        <v>2209.64</v>
      </c>
      <c r="G137" s="12">
        <v>0</v>
      </c>
    </row>
    <row r="138" spans="1:7">
      <c r="A138" s="1">
        <v>1209</v>
      </c>
      <c r="B138" s="13">
        <v>40346</v>
      </c>
      <c r="C138" s="15">
        <v>70000100</v>
      </c>
      <c r="D138" s="1" t="s">
        <v>45</v>
      </c>
      <c r="E138" s="1" t="s">
        <v>608</v>
      </c>
      <c r="F138" s="12">
        <v>0</v>
      </c>
      <c r="G138" s="12">
        <v>344.3</v>
      </c>
    </row>
    <row r="139" spans="1:7">
      <c r="A139" s="1">
        <v>1211</v>
      </c>
      <c r="B139" s="13">
        <v>40346</v>
      </c>
      <c r="C139" s="15">
        <v>70800007</v>
      </c>
      <c r="D139" s="1" t="s">
        <v>65</v>
      </c>
      <c r="E139" s="1" t="s">
        <v>325</v>
      </c>
      <c r="F139" s="12">
        <v>438.16</v>
      </c>
      <c r="G139" s="12">
        <v>0</v>
      </c>
    </row>
    <row r="140" spans="1:7">
      <c r="A140" s="1">
        <v>1536</v>
      </c>
      <c r="B140" s="13">
        <v>40376</v>
      </c>
      <c r="C140" s="15">
        <v>62200048</v>
      </c>
      <c r="D140" s="1" t="s">
        <v>21</v>
      </c>
      <c r="E140" s="1" t="s">
        <v>390</v>
      </c>
      <c r="F140" s="12">
        <v>226.6</v>
      </c>
      <c r="G140" s="12">
        <v>0</v>
      </c>
    </row>
    <row r="141" spans="1:7">
      <c r="A141" s="1">
        <v>1526</v>
      </c>
      <c r="B141" s="13">
        <v>40376</v>
      </c>
      <c r="C141" s="15">
        <v>70000118</v>
      </c>
      <c r="D141" s="1" t="s">
        <v>45</v>
      </c>
      <c r="E141" s="2" t="s">
        <v>585</v>
      </c>
      <c r="F141" s="12">
        <v>0</v>
      </c>
      <c r="G141" s="12">
        <v>46.31</v>
      </c>
    </row>
    <row r="142" spans="1:7">
      <c r="A142" s="1">
        <v>2066</v>
      </c>
      <c r="B142" s="13">
        <v>40438</v>
      </c>
      <c r="C142" s="14">
        <v>60200010</v>
      </c>
      <c r="D142" s="10" t="s">
        <v>15</v>
      </c>
      <c r="E142" s="1" t="s">
        <v>600</v>
      </c>
      <c r="F142" s="12">
        <v>50.8</v>
      </c>
      <c r="G142" s="12">
        <v>0</v>
      </c>
    </row>
    <row r="143" spans="1:7">
      <c r="A143" s="1">
        <v>2067</v>
      </c>
      <c r="B143" s="13">
        <v>40438</v>
      </c>
      <c r="C143" s="15">
        <v>62200057</v>
      </c>
      <c r="D143" s="1" t="s">
        <v>21</v>
      </c>
      <c r="E143" s="1" t="s">
        <v>660</v>
      </c>
      <c r="F143" s="12">
        <v>60</v>
      </c>
      <c r="G143" s="12">
        <v>0</v>
      </c>
    </row>
    <row r="144" spans="1:7">
      <c r="A144" s="1">
        <v>2064</v>
      </c>
      <c r="B144" s="13">
        <v>40438</v>
      </c>
      <c r="C144" s="15">
        <v>62400021</v>
      </c>
      <c r="D144" s="1" t="s">
        <v>23</v>
      </c>
      <c r="E144" s="1" t="s">
        <v>449</v>
      </c>
      <c r="F144" s="12">
        <v>104</v>
      </c>
      <c r="G144" s="12">
        <v>0</v>
      </c>
    </row>
    <row r="145" spans="1:7">
      <c r="A145" s="1">
        <v>2065</v>
      </c>
      <c r="B145" s="13">
        <v>40438</v>
      </c>
      <c r="C145" s="15">
        <v>62400022</v>
      </c>
      <c r="D145" s="1" t="s">
        <v>23</v>
      </c>
      <c r="E145" s="1" t="s">
        <v>450</v>
      </c>
      <c r="F145" s="12">
        <v>140.44</v>
      </c>
      <c r="G145" s="12">
        <v>0</v>
      </c>
    </row>
    <row r="146" spans="1:7">
      <c r="A146" s="1">
        <v>2061</v>
      </c>
      <c r="B146" s="13">
        <v>40438</v>
      </c>
      <c r="C146" s="15">
        <v>62600000</v>
      </c>
      <c r="D146" s="1" t="s">
        <v>24</v>
      </c>
      <c r="E146" s="2" t="s">
        <v>712</v>
      </c>
      <c r="F146" s="12">
        <v>0.3</v>
      </c>
      <c r="G146" s="12">
        <v>0</v>
      </c>
    </row>
    <row r="147" spans="1:7">
      <c r="A147" s="1">
        <v>2362</v>
      </c>
      <c r="B147" s="13">
        <v>40468</v>
      </c>
      <c r="C147" s="15">
        <v>66500001</v>
      </c>
      <c r="D147" s="1" t="s">
        <v>34</v>
      </c>
      <c r="E147" s="1" t="s">
        <v>311</v>
      </c>
      <c r="F147" s="12">
        <v>1255.25</v>
      </c>
      <c r="G147" s="12">
        <v>0</v>
      </c>
    </row>
    <row r="148" spans="1:7">
      <c r="A148" s="1">
        <v>2346</v>
      </c>
      <c r="B148" s="13">
        <v>40468</v>
      </c>
      <c r="C148" s="15">
        <v>70000182</v>
      </c>
      <c r="D148" s="1" t="s">
        <v>45</v>
      </c>
      <c r="E148" s="1" t="s">
        <v>469</v>
      </c>
      <c r="F148" s="12">
        <v>0</v>
      </c>
      <c r="G148" s="12">
        <v>380.82</v>
      </c>
    </row>
    <row r="149" spans="1:7">
      <c r="A149" s="1">
        <v>2654</v>
      </c>
      <c r="B149" s="13">
        <v>40499</v>
      </c>
      <c r="C149" s="15">
        <v>70000202</v>
      </c>
      <c r="D149" s="1" t="s">
        <v>45</v>
      </c>
      <c r="E149" s="1" t="s">
        <v>62</v>
      </c>
      <c r="F149" s="12">
        <v>0</v>
      </c>
      <c r="G149" s="12">
        <v>167.2</v>
      </c>
    </row>
    <row r="150" spans="1:7">
      <c r="A150" s="1">
        <v>2656</v>
      </c>
      <c r="B150" s="13">
        <v>40499</v>
      </c>
      <c r="C150" s="15">
        <v>70000203</v>
      </c>
      <c r="D150" s="1" t="s">
        <v>45</v>
      </c>
      <c r="E150" s="1" t="s">
        <v>716</v>
      </c>
      <c r="F150" s="12">
        <v>0</v>
      </c>
      <c r="G150" s="12">
        <v>9.9</v>
      </c>
    </row>
    <row r="151" spans="1:7">
      <c r="A151" s="1">
        <v>2927</v>
      </c>
      <c r="B151" s="13">
        <v>40529</v>
      </c>
      <c r="C151" s="14">
        <v>60200017</v>
      </c>
      <c r="D151" s="10" t="s">
        <v>15</v>
      </c>
      <c r="E151" s="1" t="s">
        <v>602</v>
      </c>
      <c r="F151" s="12">
        <v>386.96</v>
      </c>
      <c r="G151" s="12">
        <v>0</v>
      </c>
    </row>
    <row r="152" spans="1:7">
      <c r="A152" s="1">
        <v>77</v>
      </c>
      <c r="B152" s="13">
        <v>40196</v>
      </c>
      <c r="C152" s="15">
        <v>62200003</v>
      </c>
      <c r="D152" s="1" t="s">
        <v>21</v>
      </c>
      <c r="E152" s="1" t="s">
        <v>376</v>
      </c>
      <c r="F152" s="12">
        <v>122.02</v>
      </c>
      <c r="G152" s="12">
        <v>0</v>
      </c>
    </row>
    <row r="153" spans="1:7">
      <c r="A153" s="1">
        <v>240</v>
      </c>
      <c r="B153" s="13">
        <v>40227</v>
      </c>
      <c r="C153" s="15">
        <v>62200010</v>
      </c>
      <c r="D153" s="1" t="s">
        <v>21</v>
      </c>
      <c r="E153" s="1" t="s">
        <v>380</v>
      </c>
      <c r="F153" s="12">
        <v>302</v>
      </c>
      <c r="G153" s="12">
        <v>0</v>
      </c>
    </row>
    <row r="154" spans="1:7">
      <c r="A154" s="1">
        <v>238</v>
      </c>
      <c r="B154" s="13">
        <v>40227</v>
      </c>
      <c r="C154" s="15">
        <v>70000019</v>
      </c>
      <c r="D154" s="1" t="s">
        <v>45</v>
      </c>
      <c r="E154" s="2" t="s">
        <v>696</v>
      </c>
      <c r="F154" s="12">
        <v>0</v>
      </c>
      <c r="G154" s="12">
        <v>48.6</v>
      </c>
    </row>
    <row r="155" spans="1:7">
      <c r="A155" s="1">
        <v>239</v>
      </c>
      <c r="B155" s="13">
        <v>40227</v>
      </c>
      <c r="C155" s="15">
        <v>70000020</v>
      </c>
      <c r="D155" s="1" t="s">
        <v>45</v>
      </c>
      <c r="E155" s="1" t="s">
        <v>394</v>
      </c>
      <c r="F155" s="12">
        <v>0</v>
      </c>
      <c r="G155" s="12">
        <v>45.74</v>
      </c>
    </row>
    <row r="156" spans="1:7">
      <c r="A156" s="1">
        <v>461</v>
      </c>
      <c r="B156" s="13">
        <v>40255</v>
      </c>
      <c r="C156" s="15">
        <v>62200018</v>
      </c>
      <c r="D156" s="1" t="s">
        <v>21</v>
      </c>
      <c r="E156" s="1" t="s">
        <v>913</v>
      </c>
      <c r="F156" s="12">
        <v>39.22</v>
      </c>
      <c r="G156" s="12">
        <v>0</v>
      </c>
    </row>
    <row r="157" spans="1:7">
      <c r="A157" s="1">
        <v>1229</v>
      </c>
      <c r="B157" s="13">
        <v>40347</v>
      </c>
      <c r="C157" s="15">
        <v>62200038</v>
      </c>
      <c r="D157" s="1" t="s">
        <v>21</v>
      </c>
      <c r="E157" s="1" t="s">
        <v>305</v>
      </c>
      <c r="F157" s="12">
        <v>266.39999999999998</v>
      </c>
      <c r="G157" s="12">
        <v>0</v>
      </c>
    </row>
    <row r="158" spans="1:7">
      <c r="A158" s="1">
        <v>1233</v>
      </c>
      <c r="B158" s="13">
        <v>40347</v>
      </c>
      <c r="C158" s="15">
        <v>62200039</v>
      </c>
      <c r="D158" s="1" t="s">
        <v>21</v>
      </c>
      <c r="E158" s="1" t="s">
        <v>387</v>
      </c>
      <c r="F158" s="12">
        <v>582.70000000000005</v>
      </c>
      <c r="G158" s="12">
        <v>0</v>
      </c>
    </row>
    <row r="159" spans="1:7">
      <c r="A159" s="1">
        <v>1540</v>
      </c>
      <c r="B159" s="13">
        <v>40377</v>
      </c>
      <c r="C159" s="14">
        <v>60200004</v>
      </c>
      <c r="D159" s="10" t="s">
        <v>15</v>
      </c>
      <c r="E159" s="1" t="s">
        <v>599</v>
      </c>
      <c r="F159" s="12">
        <v>1343.91</v>
      </c>
      <c r="G159" s="12">
        <v>0</v>
      </c>
    </row>
    <row r="160" spans="1:7">
      <c r="A160" s="1">
        <v>1541</v>
      </c>
      <c r="B160" s="13">
        <v>40377</v>
      </c>
      <c r="C160" s="15">
        <v>62200049</v>
      </c>
      <c r="D160" s="1" t="s">
        <v>21</v>
      </c>
      <c r="E160" s="1" t="s">
        <v>307</v>
      </c>
      <c r="F160" s="12">
        <v>55</v>
      </c>
      <c r="G160" s="12">
        <v>0</v>
      </c>
    </row>
    <row r="161" spans="1:7">
      <c r="A161" s="1">
        <v>1777</v>
      </c>
      <c r="B161" s="13">
        <v>40408</v>
      </c>
      <c r="C161" s="15">
        <v>62200053</v>
      </c>
      <c r="D161" s="1" t="s">
        <v>21</v>
      </c>
      <c r="E161" s="1" t="s">
        <v>923</v>
      </c>
      <c r="F161" s="12">
        <v>250.26</v>
      </c>
      <c r="G161" s="12">
        <v>0</v>
      </c>
    </row>
    <row r="162" spans="1:7">
      <c r="A162" s="1">
        <v>2074</v>
      </c>
      <c r="B162" s="13">
        <v>40439</v>
      </c>
      <c r="C162" s="15">
        <v>62400023</v>
      </c>
      <c r="D162" s="1" t="s">
        <v>23</v>
      </c>
      <c r="E162" s="1" t="s">
        <v>451</v>
      </c>
      <c r="F162" s="12">
        <v>73.61</v>
      </c>
      <c r="G162" s="12">
        <v>0</v>
      </c>
    </row>
    <row r="163" spans="1:7">
      <c r="A163" s="1">
        <v>2075</v>
      </c>
      <c r="B163" s="13">
        <v>40439</v>
      </c>
      <c r="C163" s="15">
        <v>62400024</v>
      </c>
      <c r="D163" s="1" t="s">
        <v>23</v>
      </c>
      <c r="E163" s="1" t="s">
        <v>452</v>
      </c>
      <c r="F163" s="12">
        <v>45</v>
      </c>
      <c r="G163" s="12">
        <v>0</v>
      </c>
    </row>
    <row r="164" spans="1:7">
      <c r="A164" s="1">
        <v>2091</v>
      </c>
      <c r="B164" s="13">
        <v>40439</v>
      </c>
      <c r="C164" s="15">
        <v>62600000</v>
      </c>
      <c r="D164" s="1" t="s">
        <v>24</v>
      </c>
      <c r="E164" s="1" t="s">
        <v>356</v>
      </c>
      <c r="F164" s="12">
        <v>246.14</v>
      </c>
      <c r="G164" s="12">
        <v>0</v>
      </c>
    </row>
    <row r="165" spans="1:7">
      <c r="A165" s="1">
        <v>2662</v>
      </c>
      <c r="B165" s="13">
        <v>40500</v>
      </c>
      <c r="C165" s="15">
        <v>70000204</v>
      </c>
      <c r="D165" s="1" t="s">
        <v>45</v>
      </c>
      <c r="E165" s="1" t="s">
        <v>526</v>
      </c>
      <c r="F165" s="12">
        <v>0</v>
      </c>
      <c r="G165" s="12">
        <v>450</v>
      </c>
    </row>
    <row r="166" spans="1:7">
      <c r="A166" s="1">
        <v>2935</v>
      </c>
      <c r="B166" s="13">
        <v>40530</v>
      </c>
      <c r="C166" s="15">
        <v>62400043</v>
      </c>
      <c r="D166" s="1" t="s">
        <v>23</v>
      </c>
      <c r="E166" s="1" t="s">
        <v>467</v>
      </c>
      <c r="F166" s="12">
        <v>3486</v>
      </c>
      <c r="G166" s="12">
        <v>0</v>
      </c>
    </row>
    <row r="167" spans="1:7">
      <c r="A167" s="1">
        <v>2942</v>
      </c>
      <c r="B167" s="13">
        <v>40530</v>
      </c>
      <c r="C167" s="15">
        <v>70000225</v>
      </c>
      <c r="D167" s="1" t="s">
        <v>45</v>
      </c>
      <c r="E167" s="2" t="s">
        <v>630</v>
      </c>
      <c r="F167" s="12">
        <v>0</v>
      </c>
      <c r="G167" s="12">
        <v>9180</v>
      </c>
    </row>
    <row r="168" spans="1:7">
      <c r="A168" s="1">
        <v>248</v>
      </c>
      <c r="B168" s="13">
        <v>40228</v>
      </c>
      <c r="C168" s="15">
        <v>62200011</v>
      </c>
      <c r="D168" s="1" t="s">
        <v>21</v>
      </c>
      <c r="E168" s="1" t="s">
        <v>301</v>
      </c>
      <c r="F168" s="12">
        <v>237.6</v>
      </c>
      <c r="G168" s="12">
        <v>0</v>
      </c>
    </row>
    <row r="169" spans="1:7">
      <c r="A169" s="1">
        <v>1234</v>
      </c>
      <c r="B169" s="13">
        <v>40348</v>
      </c>
      <c r="C169" s="15">
        <v>62200040</v>
      </c>
      <c r="D169" s="1" t="s">
        <v>21</v>
      </c>
      <c r="E169" s="1" t="s">
        <v>306</v>
      </c>
      <c r="F169" s="12">
        <v>322.75</v>
      </c>
      <c r="G169" s="12">
        <v>0</v>
      </c>
    </row>
    <row r="170" spans="1:7">
      <c r="A170" s="1">
        <v>2100</v>
      </c>
      <c r="B170" s="13">
        <v>40440</v>
      </c>
      <c r="C170" s="15">
        <v>62200058</v>
      </c>
      <c r="D170" s="1" t="s">
        <v>21</v>
      </c>
      <c r="E170" s="1" t="s">
        <v>925</v>
      </c>
      <c r="F170" s="12">
        <v>1193.28</v>
      </c>
      <c r="G170" s="12">
        <v>0</v>
      </c>
    </row>
    <row r="171" spans="1:7">
      <c r="A171" s="1">
        <v>2096</v>
      </c>
      <c r="B171" s="13">
        <v>40440</v>
      </c>
      <c r="C171" s="15">
        <v>62400025</v>
      </c>
      <c r="D171" s="1" t="s">
        <v>23</v>
      </c>
      <c r="E171" s="1" t="s">
        <v>453</v>
      </c>
      <c r="F171" s="12">
        <v>103</v>
      </c>
      <c r="G171" s="12">
        <v>0</v>
      </c>
    </row>
    <row r="172" spans="1:7">
      <c r="A172" s="1">
        <v>2097</v>
      </c>
      <c r="B172" s="13">
        <v>40440</v>
      </c>
      <c r="C172" s="15">
        <v>62400026</v>
      </c>
      <c r="D172" s="1" t="s">
        <v>23</v>
      </c>
      <c r="E172" s="1" t="s">
        <v>454</v>
      </c>
      <c r="F172" s="12">
        <v>772.2</v>
      </c>
      <c r="G172" s="12">
        <v>0</v>
      </c>
    </row>
    <row r="173" spans="1:7">
      <c r="A173" s="1">
        <v>2098</v>
      </c>
      <c r="B173" s="13">
        <v>40440</v>
      </c>
      <c r="C173" s="15">
        <v>62400027</v>
      </c>
      <c r="D173" s="1" t="s">
        <v>23</v>
      </c>
      <c r="E173" s="1" t="s">
        <v>455</v>
      </c>
      <c r="F173" s="12">
        <v>772.2</v>
      </c>
      <c r="G173" s="12">
        <v>0</v>
      </c>
    </row>
    <row r="174" spans="1:7">
      <c r="A174" s="1">
        <v>2963</v>
      </c>
      <c r="B174" s="13">
        <v>40531</v>
      </c>
      <c r="C174" s="15">
        <v>62200074</v>
      </c>
      <c r="D174" s="1" t="s">
        <v>21</v>
      </c>
      <c r="E174" s="1" t="s">
        <v>667</v>
      </c>
      <c r="F174" s="12">
        <v>100</v>
      </c>
      <c r="G174" s="12">
        <v>0</v>
      </c>
    </row>
    <row r="175" spans="1:7">
      <c r="A175" s="1">
        <v>257</v>
      </c>
      <c r="B175" s="13">
        <v>40229</v>
      </c>
      <c r="C175" s="15">
        <v>70000021</v>
      </c>
      <c r="D175" s="1" t="s">
        <v>45</v>
      </c>
      <c r="E175" s="1" t="s">
        <v>48</v>
      </c>
      <c r="F175" s="12">
        <v>0</v>
      </c>
      <c r="G175" s="12">
        <v>46.38</v>
      </c>
    </row>
    <row r="176" spans="1:7">
      <c r="A176" s="1">
        <v>949</v>
      </c>
      <c r="B176" s="13">
        <v>40318</v>
      </c>
      <c r="C176" s="15">
        <v>62200024</v>
      </c>
      <c r="D176" s="1" t="s">
        <v>21</v>
      </c>
      <c r="E176" s="1" t="s">
        <v>918</v>
      </c>
      <c r="F176" s="12">
        <v>541.52</v>
      </c>
      <c r="G176" s="12">
        <v>0</v>
      </c>
    </row>
    <row r="177" spans="1:7">
      <c r="A177" s="1">
        <v>950</v>
      </c>
      <c r="B177" s="13">
        <v>40318</v>
      </c>
      <c r="C177" s="15">
        <v>62200025</v>
      </c>
      <c r="D177" s="1" t="s">
        <v>21</v>
      </c>
      <c r="E177" s="1" t="s">
        <v>919</v>
      </c>
      <c r="F177" s="12">
        <v>203.09</v>
      </c>
      <c r="G177" s="12">
        <v>0</v>
      </c>
    </row>
    <row r="178" spans="1:7">
      <c r="A178" s="1">
        <v>944</v>
      </c>
      <c r="B178" s="13">
        <v>40318</v>
      </c>
      <c r="C178" s="15">
        <v>70000080</v>
      </c>
      <c r="D178" s="1" t="s">
        <v>45</v>
      </c>
      <c r="E178" s="1" t="s">
        <v>347</v>
      </c>
      <c r="F178" s="12">
        <v>0</v>
      </c>
      <c r="G178" s="12">
        <v>12872</v>
      </c>
    </row>
    <row r="179" spans="1:7">
      <c r="A179" s="1">
        <v>2101</v>
      </c>
      <c r="B179" s="13">
        <v>40441</v>
      </c>
      <c r="C179" s="15">
        <v>62400028</v>
      </c>
      <c r="D179" s="1" t="s">
        <v>23</v>
      </c>
      <c r="E179" s="1" t="s">
        <v>456</v>
      </c>
      <c r="F179" s="12">
        <v>183.24</v>
      </c>
      <c r="G179" s="12">
        <v>0</v>
      </c>
    </row>
    <row r="180" spans="1:7">
      <c r="A180" s="1">
        <v>2373</v>
      </c>
      <c r="B180" s="13">
        <v>40471</v>
      </c>
      <c r="C180" s="15">
        <v>62200065</v>
      </c>
      <c r="D180" s="1" t="s">
        <v>21</v>
      </c>
      <c r="E180" s="1" t="s">
        <v>929</v>
      </c>
      <c r="F180" s="12">
        <v>1802.05</v>
      </c>
      <c r="G180" s="12">
        <v>0</v>
      </c>
    </row>
    <row r="181" spans="1:7">
      <c r="A181" s="1">
        <v>2368</v>
      </c>
      <c r="B181" s="13">
        <v>40471</v>
      </c>
      <c r="C181" s="15">
        <v>70000183</v>
      </c>
      <c r="D181" s="1" t="s">
        <v>45</v>
      </c>
      <c r="E181" s="1" t="s">
        <v>557</v>
      </c>
      <c r="F181" s="12">
        <v>0</v>
      </c>
      <c r="G181" s="12">
        <v>140.36000000000001</v>
      </c>
    </row>
    <row r="182" spans="1:7">
      <c r="A182" s="1">
        <v>273</v>
      </c>
      <c r="B182" s="13">
        <v>40230</v>
      </c>
      <c r="C182" s="15">
        <v>62200012</v>
      </c>
      <c r="D182" s="1" t="s">
        <v>21</v>
      </c>
      <c r="E182" s="1" t="s">
        <v>302</v>
      </c>
      <c r="F182" s="12">
        <v>484.2</v>
      </c>
      <c r="G182" s="12">
        <v>0</v>
      </c>
    </row>
    <row r="183" spans="1:7">
      <c r="A183" s="1">
        <v>964</v>
      </c>
      <c r="B183" s="13">
        <v>40319</v>
      </c>
      <c r="C183" s="15">
        <v>60700001</v>
      </c>
      <c r="D183" s="1" t="s">
        <v>19</v>
      </c>
      <c r="E183" s="1" t="s">
        <v>309</v>
      </c>
      <c r="F183" s="12">
        <v>38174.94</v>
      </c>
      <c r="G183" s="12">
        <v>0</v>
      </c>
    </row>
    <row r="184" spans="1:7">
      <c r="A184" s="1">
        <v>1545</v>
      </c>
      <c r="B184" s="13">
        <v>40380</v>
      </c>
      <c r="C184" s="15">
        <v>70000119</v>
      </c>
      <c r="D184" s="1" t="s">
        <v>45</v>
      </c>
      <c r="E184" s="1" t="s">
        <v>361</v>
      </c>
      <c r="F184" s="12">
        <v>0</v>
      </c>
      <c r="G184" s="12">
        <v>4983.38</v>
      </c>
    </row>
    <row r="185" spans="1:7">
      <c r="A185" s="1">
        <v>2379</v>
      </c>
      <c r="B185" s="13">
        <v>40472</v>
      </c>
      <c r="C185" s="14">
        <v>60200014</v>
      </c>
      <c r="D185" s="10" t="s">
        <v>15</v>
      </c>
      <c r="E185" s="1" t="s">
        <v>601</v>
      </c>
      <c r="F185" s="12">
        <v>132.88999999999999</v>
      </c>
      <c r="G185" s="12">
        <v>0</v>
      </c>
    </row>
    <row r="186" spans="1:7">
      <c r="A186" s="1">
        <v>87</v>
      </c>
      <c r="B186" s="13">
        <v>40200</v>
      </c>
      <c r="C186" s="15">
        <v>62900003</v>
      </c>
      <c r="D186" s="1" t="s">
        <v>523</v>
      </c>
      <c r="E186" s="1" t="s">
        <v>30</v>
      </c>
      <c r="F186" s="12">
        <v>6000</v>
      </c>
      <c r="G186" s="12">
        <v>0</v>
      </c>
    </row>
    <row r="187" spans="1:7">
      <c r="A187" s="1">
        <v>282</v>
      </c>
      <c r="B187" s="13">
        <v>40231</v>
      </c>
      <c r="C187" s="15">
        <v>62200013</v>
      </c>
      <c r="D187" s="1" t="s">
        <v>21</v>
      </c>
      <c r="E187" s="1" t="s">
        <v>911</v>
      </c>
      <c r="F187" s="12">
        <v>725.62</v>
      </c>
      <c r="G187" s="12">
        <v>0</v>
      </c>
    </row>
    <row r="188" spans="1:7">
      <c r="A188" s="1">
        <v>970</v>
      </c>
      <c r="B188" s="13">
        <v>40320</v>
      </c>
      <c r="C188" s="15">
        <v>62200026</v>
      </c>
      <c r="D188" s="1" t="s">
        <v>21</v>
      </c>
      <c r="E188" s="1" t="s">
        <v>654</v>
      </c>
      <c r="F188" s="12">
        <v>60</v>
      </c>
      <c r="G188" s="12">
        <v>0</v>
      </c>
    </row>
    <row r="189" spans="1:7">
      <c r="A189" s="1">
        <v>971</v>
      </c>
      <c r="B189" s="13">
        <v>40320</v>
      </c>
      <c r="C189" s="15">
        <v>62200027</v>
      </c>
      <c r="D189" s="1" t="s">
        <v>21</v>
      </c>
      <c r="E189" s="1" t="s">
        <v>655</v>
      </c>
      <c r="F189" s="12">
        <v>120</v>
      </c>
      <c r="G189" s="12">
        <v>0</v>
      </c>
    </row>
    <row r="190" spans="1:7">
      <c r="A190" s="1">
        <v>1559</v>
      </c>
      <c r="B190" s="13">
        <v>40381</v>
      </c>
      <c r="C190" s="15">
        <v>60700010</v>
      </c>
      <c r="D190" s="1" t="s">
        <v>18</v>
      </c>
      <c r="E190" s="1" t="s">
        <v>342</v>
      </c>
      <c r="F190" s="12">
        <v>650</v>
      </c>
      <c r="G190" s="12">
        <v>0</v>
      </c>
    </row>
    <row r="191" spans="1:7">
      <c r="A191" s="1">
        <v>1558</v>
      </c>
      <c r="B191" s="13">
        <v>40381</v>
      </c>
      <c r="C191" s="15">
        <v>70000120</v>
      </c>
      <c r="D191" s="1" t="s">
        <v>45</v>
      </c>
      <c r="E191" s="1" t="s">
        <v>59</v>
      </c>
      <c r="F191" s="12">
        <v>0</v>
      </c>
      <c r="G191" s="12">
        <v>86.9</v>
      </c>
    </row>
    <row r="192" spans="1:7">
      <c r="A192" s="1">
        <v>2105</v>
      </c>
      <c r="B192" s="13">
        <v>40443</v>
      </c>
      <c r="C192" s="14">
        <v>60200011</v>
      </c>
      <c r="D192" s="10" t="s">
        <v>15</v>
      </c>
      <c r="E192" s="1" t="s">
        <v>296</v>
      </c>
      <c r="F192" s="12">
        <v>230.42</v>
      </c>
      <c r="G192" s="12">
        <v>0</v>
      </c>
    </row>
    <row r="193" spans="1:7">
      <c r="A193" s="1">
        <v>2103</v>
      </c>
      <c r="B193" s="13">
        <v>40443</v>
      </c>
      <c r="C193" s="15">
        <v>62400029</v>
      </c>
      <c r="D193" s="1" t="s">
        <v>23</v>
      </c>
      <c r="E193" s="1" t="s">
        <v>457</v>
      </c>
      <c r="F193" s="12">
        <v>128.49</v>
      </c>
      <c r="G193" s="12">
        <v>0</v>
      </c>
    </row>
    <row r="194" spans="1:7">
      <c r="A194" s="1">
        <v>2104</v>
      </c>
      <c r="B194" s="13">
        <v>40443</v>
      </c>
      <c r="C194" s="15">
        <v>62400030</v>
      </c>
      <c r="D194" s="1" t="s">
        <v>23</v>
      </c>
      <c r="E194" s="1" t="s">
        <v>935</v>
      </c>
      <c r="F194" s="12">
        <v>1793.6</v>
      </c>
      <c r="G194" s="12">
        <v>0</v>
      </c>
    </row>
    <row r="195" spans="1:7">
      <c r="A195" s="1">
        <v>2698</v>
      </c>
      <c r="B195" s="13">
        <v>40504</v>
      </c>
      <c r="C195" s="15">
        <v>62200070</v>
      </c>
      <c r="D195" s="1" t="s">
        <v>21</v>
      </c>
      <c r="E195" s="1" t="s">
        <v>666</v>
      </c>
      <c r="F195" s="12">
        <v>120</v>
      </c>
      <c r="G195" s="12">
        <v>0</v>
      </c>
    </row>
    <row r="196" spans="1:7">
      <c r="A196" s="1">
        <v>2699</v>
      </c>
      <c r="B196" s="13">
        <v>40504</v>
      </c>
      <c r="C196" s="15">
        <v>62900016</v>
      </c>
      <c r="D196" s="1" t="s">
        <v>28</v>
      </c>
      <c r="E196" s="1" t="s">
        <v>668</v>
      </c>
      <c r="F196" s="12">
        <v>90</v>
      </c>
      <c r="G196" s="12">
        <v>0</v>
      </c>
    </row>
    <row r="197" spans="1:7">
      <c r="A197" s="1">
        <v>89</v>
      </c>
      <c r="B197" s="13">
        <v>40201</v>
      </c>
      <c r="C197" s="15">
        <v>62200004</v>
      </c>
      <c r="D197" s="1" t="s">
        <v>21</v>
      </c>
      <c r="E197" s="1" t="s">
        <v>377</v>
      </c>
      <c r="F197" s="12">
        <v>44.96</v>
      </c>
      <c r="G197" s="12">
        <v>0</v>
      </c>
    </row>
    <row r="198" spans="1:7">
      <c r="A198" s="1">
        <v>90</v>
      </c>
      <c r="B198" s="13">
        <v>40201</v>
      </c>
      <c r="C198" s="15">
        <v>62200005</v>
      </c>
      <c r="D198" s="1" t="s">
        <v>21</v>
      </c>
      <c r="E198" s="1" t="s">
        <v>378</v>
      </c>
      <c r="F198" s="12">
        <v>267.39999999999998</v>
      </c>
      <c r="G198" s="12">
        <v>0</v>
      </c>
    </row>
    <row r="199" spans="1:7">
      <c r="A199" s="1">
        <v>1246</v>
      </c>
      <c r="B199" s="13">
        <v>40352</v>
      </c>
      <c r="C199" s="15">
        <v>62900006</v>
      </c>
      <c r="D199" s="1" t="s">
        <v>28</v>
      </c>
      <c r="E199" s="1" t="s">
        <v>514</v>
      </c>
      <c r="F199" s="12">
        <v>565.76</v>
      </c>
      <c r="G199" s="12">
        <v>0</v>
      </c>
    </row>
    <row r="200" spans="1:7">
      <c r="A200" s="1">
        <v>1573</v>
      </c>
      <c r="B200" s="13">
        <v>40382</v>
      </c>
      <c r="C200" s="15">
        <v>62200050</v>
      </c>
      <c r="D200" s="1" t="s">
        <v>21</v>
      </c>
      <c r="E200" s="1" t="s">
        <v>693</v>
      </c>
      <c r="F200" s="12">
        <v>204.11</v>
      </c>
      <c r="G200" s="12">
        <v>0</v>
      </c>
    </row>
    <row r="201" spans="1:7">
      <c r="A201" s="1">
        <v>2108</v>
      </c>
      <c r="B201" s="13">
        <v>40444</v>
      </c>
      <c r="C201" s="15">
        <v>62400031</v>
      </c>
      <c r="D201" s="1" t="s">
        <v>23</v>
      </c>
      <c r="E201" s="1" t="s">
        <v>458</v>
      </c>
      <c r="F201" s="12">
        <v>151.22999999999999</v>
      </c>
      <c r="G201" s="12">
        <v>0</v>
      </c>
    </row>
    <row r="202" spans="1:7">
      <c r="A202" s="1">
        <v>2399</v>
      </c>
      <c r="B202" s="13">
        <v>40474</v>
      </c>
      <c r="C202" s="14">
        <v>60200015</v>
      </c>
      <c r="D202" s="10" t="s">
        <v>15</v>
      </c>
      <c r="E202" s="1" t="s">
        <v>471</v>
      </c>
      <c r="F202" s="12">
        <v>142.80000000000001</v>
      </c>
      <c r="G202" s="12">
        <v>0</v>
      </c>
    </row>
    <row r="203" spans="1:7">
      <c r="A203" s="1">
        <v>2403</v>
      </c>
      <c r="B203" s="13">
        <v>40474</v>
      </c>
      <c r="C203" s="14">
        <v>60200016</v>
      </c>
      <c r="D203" s="10" t="s">
        <v>15</v>
      </c>
      <c r="E203" s="1" t="s">
        <v>299</v>
      </c>
      <c r="F203" s="12">
        <v>89.4</v>
      </c>
      <c r="G203" s="12">
        <v>0</v>
      </c>
    </row>
    <row r="204" spans="1:7">
      <c r="A204" s="1">
        <v>2404</v>
      </c>
      <c r="B204" s="13">
        <v>40474</v>
      </c>
      <c r="C204" s="15">
        <v>62200066</v>
      </c>
      <c r="D204" s="1" t="s">
        <v>21</v>
      </c>
      <c r="E204" s="1" t="s">
        <v>664</v>
      </c>
      <c r="F204" s="12">
        <v>60</v>
      </c>
      <c r="G204" s="12">
        <v>0</v>
      </c>
    </row>
    <row r="205" spans="1:7">
      <c r="A205" s="1">
        <v>2400</v>
      </c>
      <c r="B205" s="13">
        <v>40474</v>
      </c>
      <c r="C205" s="15">
        <v>64900005</v>
      </c>
      <c r="D205" s="1" t="s">
        <v>32</v>
      </c>
      <c r="E205" s="1" t="s">
        <v>414</v>
      </c>
      <c r="F205" s="12">
        <v>300</v>
      </c>
      <c r="G205" s="12">
        <v>0</v>
      </c>
    </row>
    <row r="206" spans="1:7">
      <c r="A206" s="1">
        <v>2978</v>
      </c>
      <c r="B206" s="13">
        <v>40535</v>
      </c>
      <c r="C206" s="15">
        <v>70000226</v>
      </c>
      <c r="D206" s="1" t="s">
        <v>45</v>
      </c>
      <c r="E206" s="1" t="s">
        <v>626</v>
      </c>
      <c r="F206" s="12">
        <v>0</v>
      </c>
      <c r="G206" s="12">
        <v>27.9</v>
      </c>
    </row>
    <row r="207" spans="1:7">
      <c r="A207" s="1">
        <v>473</v>
      </c>
      <c r="B207" s="13">
        <v>40261</v>
      </c>
      <c r="C207" s="14">
        <v>60200001</v>
      </c>
      <c r="D207" s="10" t="s">
        <v>15</v>
      </c>
      <c r="E207" s="1" t="s">
        <v>16</v>
      </c>
      <c r="F207" s="12">
        <v>27.32</v>
      </c>
      <c r="G207" s="12">
        <v>0</v>
      </c>
    </row>
    <row r="208" spans="1:7">
      <c r="A208" s="1">
        <v>2111</v>
      </c>
      <c r="B208" s="13">
        <v>40445</v>
      </c>
      <c r="C208" s="15">
        <v>62400032</v>
      </c>
      <c r="D208" s="1" t="s">
        <v>23</v>
      </c>
      <c r="E208" s="1" t="s">
        <v>459</v>
      </c>
      <c r="F208" s="12">
        <v>126</v>
      </c>
      <c r="G208" s="12">
        <v>0</v>
      </c>
    </row>
    <row r="209" spans="1:7">
      <c r="A209" s="1">
        <v>2409</v>
      </c>
      <c r="B209" s="13">
        <v>40475</v>
      </c>
      <c r="C209" s="15">
        <v>62600000</v>
      </c>
      <c r="D209" s="1" t="s">
        <v>24</v>
      </c>
      <c r="E209" s="1" t="s">
        <v>472</v>
      </c>
      <c r="F209" s="12">
        <v>1.31</v>
      </c>
      <c r="G209" s="12">
        <v>0</v>
      </c>
    </row>
    <row r="210" spans="1:7">
      <c r="A210" s="1">
        <v>2410</v>
      </c>
      <c r="B210" s="13">
        <v>40475</v>
      </c>
      <c r="C210" s="15">
        <v>62600000</v>
      </c>
      <c r="D210" s="1" t="s">
        <v>24</v>
      </c>
      <c r="E210" s="2" t="s">
        <v>936</v>
      </c>
      <c r="F210" s="12">
        <v>1.31</v>
      </c>
      <c r="G210" s="12">
        <v>0</v>
      </c>
    </row>
    <row r="211" spans="1:7">
      <c r="A211" s="1">
        <v>96</v>
      </c>
      <c r="B211" s="13">
        <v>40203</v>
      </c>
      <c r="C211" s="15">
        <v>62900000</v>
      </c>
      <c r="D211" s="1" t="s">
        <v>28</v>
      </c>
      <c r="E211" s="1" t="s">
        <v>512</v>
      </c>
      <c r="F211" s="12">
        <v>530.91999999999996</v>
      </c>
      <c r="G211" s="12">
        <v>0</v>
      </c>
    </row>
    <row r="212" spans="1:7">
      <c r="A212" s="1">
        <v>294</v>
      </c>
      <c r="B212" s="13">
        <v>40234</v>
      </c>
      <c r="C212" s="15">
        <v>62200014</v>
      </c>
      <c r="D212" s="1" t="s">
        <v>21</v>
      </c>
      <c r="E212" s="1" t="s">
        <v>381</v>
      </c>
      <c r="F212" s="12">
        <v>1117.5999999999999</v>
      </c>
      <c r="G212" s="12">
        <v>0</v>
      </c>
    </row>
    <row r="213" spans="1:7">
      <c r="A213" s="1">
        <v>486</v>
      </c>
      <c r="B213" s="13">
        <v>40262</v>
      </c>
      <c r="C213" s="14">
        <v>60200002</v>
      </c>
      <c r="D213" s="10" t="s">
        <v>15</v>
      </c>
      <c r="E213" s="2" t="s">
        <v>289</v>
      </c>
      <c r="F213" s="12">
        <v>279.83</v>
      </c>
      <c r="G213" s="12">
        <v>0</v>
      </c>
    </row>
    <row r="214" spans="1:7">
      <c r="A214" s="1">
        <v>986</v>
      </c>
      <c r="B214" s="13">
        <v>40323</v>
      </c>
      <c r="C214" s="15">
        <v>62200028</v>
      </c>
      <c r="D214" s="1" t="s">
        <v>21</v>
      </c>
      <c r="E214" s="1" t="s">
        <v>22</v>
      </c>
      <c r="F214" s="12">
        <v>605.20000000000005</v>
      </c>
      <c r="G214" s="12">
        <v>0</v>
      </c>
    </row>
    <row r="215" spans="1:7">
      <c r="A215" s="1">
        <v>1275</v>
      </c>
      <c r="B215" s="13">
        <v>40354</v>
      </c>
      <c r="C215" s="15">
        <v>62200041</v>
      </c>
      <c r="D215" s="1" t="s">
        <v>21</v>
      </c>
      <c r="E215" s="1" t="s">
        <v>388</v>
      </c>
      <c r="F215" s="12">
        <v>40.92</v>
      </c>
      <c r="G215" s="12">
        <v>0</v>
      </c>
    </row>
    <row r="216" spans="1:7">
      <c r="A216" s="1">
        <v>1269</v>
      </c>
      <c r="B216" s="13">
        <v>40354</v>
      </c>
      <c r="C216" s="15">
        <v>62900007</v>
      </c>
      <c r="D216" s="1" t="s">
        <v>28</v>
      </c>
      <c r="E216" s="1" t="s">
        <v>392</v>
      </c>
      <c r="F216" s="12">
        <v>587.49</v>
      </c>
      <c r="G216" s="12">
        <v>0</v>
      </c>
    </row>
    <row r="217" spans="1:7">
      <c r="A217" s="1">
        <v>1267</v>
      </c>
      <c r="B217" s="13">
        <v>40354</v>
      </c>
      <c r="C217" s="15">
        <v>70000101</v>
      </c>
      <c r="D217" s="1" t="s">
        <v>45</v>
      </c>
      <c r="E217" s="1" t="s">
        <v>360</v>
      </c>
      <c r="F217" s="12">
        <v>0</v>
      </c>
      <c r="G217" s="12">
        <v>11558.82</v>
      </c>
    </row>
    <row r="218" spans="1:7">
      <c r="A218" s="1">
        <v>1584</v>
      </c>
      <c r="B218" s="13">
        <v>40384</v>
      </c>
      <c r="C218" s="15">
        <v>70000121</v>
      </c>
      <c r="D218" s="1" t="s">
        <v>45</v>
      </c>
      <c r="E218" s="1" t="s">
        <v>349</v>
      </c>
      <c r="F218" s="12">
        <v>0</v>
      </c>
      <c r="G218" s="12">
        <v>7325.91</v>
      </c>
    </row>
    <row r="219" spans="1:7">
      <c r="A219" s="1">
        <v>1585</v>
      </c>
      <c r="B219" s="13">
        <v>40384</v>
      </c>
      <c r="C219" s="15">
        <v>70000122</v>
      </c>
      <c r="D219" s="1" t="s">
        <v>45</v>
      </c>
      <c r="E219" s="1" t="s">
        <v>283</v>
      </c>
      <c r="F219" s="12">
        <v>0</v>
      </c>
      <c r="G219" s="12">
        <v>1361.4</v>
      </c>
    </row>
    <row r="220" spans="1:7">
      <c r="A220" s="1">
        <v>1586</v>
      </c>
      <c r="B220" s="13">
        <v>40384</v>
      </c>
      <c r="C220" s="15">
        <v>70000123</v>
      </c>
      <c r="D220" s="1" t="s">
        <v>45</v>
      </c>
      <c r="E220" s="1" t="s">
        <v>284</v>
      </c>
      <c r="F220" s="12">
        <v>0</v>
      </c>
      <c r="G220" s="12">
        <v>1727</v>
      </c>
    </row>
    <row r="221" spans="1:7">
      <c r="A221" s="1">
        <v>1587</v>
      </c>
      <c r="B221" s="13">
        <v>40384</v>
      </c>
      <c r="C221" s="15">
        <v>70000124</v>
      </c>
      <c r="D221" s="1" t="s">
        <v>45</v>
      </c>
      <c r="E221" s="1" t="s">
        <v>243</v>
      </c>
      <c r="F221" s="12">
        <v>0</v>
      </c>
      <c r="G221" s="12">
        <v>1778.17</v>
      </c>
    </row>
    <row r="222" spans="1:7">
      <c r="A222" s="1">
        <v>1588</v>
      </c>
      <c r="B222" s="13">
        <v>40384</v>
      </c>
      <c r="C222" s="15">
        <v>70000125</v>
      </c>
      <c r="D222" s="1" t="s">
        <v>45</v>
      </c>
      <c r="E222" s="1" t="s">
        <v>318</v>
      </c>
      <c r="F222" s="12">
        <v>0</v>
      </c>
      <c r="G222" s="12">
        <v>1672.29</v>
      </c>
    </row>
    <row r="223" spans="1:7">
      <c r="A223" s="1">
        <v>1589</v>
      </c>
      <c r="B223" s="13">
        <v>40384</v>
      </c>
      <c r="C223" s="15">
        <v>70000126</v>
      </c>
      <c r="D223" s="1" t="s">
        <v>45</v>
      </c>
      <c r="E223" s="1" t="s">
        <v>613</v>
      </c>
      <c r="F223" s="12">
        <v>0</v>
      </c>
      <c r="G223" s="12">
        <v>127.11</v>
      </c>
    </row>
    <row r="224" spans="1:7">
      <c r="A224" s="1">
        <v>1590</v>
      </c>
      <c r="B224" s="13">
        <v>40384</v>
      </c>
      <c r="C224" s="15">
        <v>70000127</v>
      </c>
      <c r="D224" s="1" t="s">
        <v>45</v>
      </c>
      <c r="E224" s="1" t="s">
        <v>422</v>
      </c>
      <c r="F224" s="12">
        <v>0</v>
      </c>
      <c r="G224" s="12">
        <v>1354.42</v>
      </c>
    </row>
    <row r="225" spans="1:7">
      <c r="A225" s="1">
        <v>1591</v>
      </c>
      <c r="B225" s="13">
        <v>40384</v>
      </c>
      <c r="C225" s="15">
        <v>70000128</v>
      </c>
      <c r="D225" s="1" t="s">
        <v>45</v>
      </c>
      <c r="E225" s="1" t="s">
        <v>334</v>
      </c>
      <c r="F225" s="12">
        <v>0</v>
      </c>
      <c r="G225" s="12">
        <v>44.55</v>
      </c>
    </row>
    <row r="226" spans="1:7">
      <c r="A226" s="1">
        <v>1592</v>
      </c>
      <c r="B226" s="13">
        <v>40384</v>
      </c>
      <c r="C226" s="15">
        <v>70000129</v>
      </c>
      <c r="D226" s="1" t="s">
        <v>45</v>
      </c>
      <c r="E226" s="1" t="s">
        <v>646</v>
      </c>
      <c r="F226" s="12">
        <v>0</v>
      </c>
      <c r="G226" s="12">
        <v>54.6</v>
      </c>
    </row>
    <row r="227" spans="1:7">
      <c r="A227" s="1">
        <v>1593</v>
      </c>
      <c r="B227" s="13">
        <v>40384</v>
      </c>
      <c r="C227" s="15">
        <v>70000130</v>
      </c>
      <c r="D227" s="1" t="s">
        <v>45</v>
      </c>
      <c r="E227" s="1" t="s">
        <v>556</v>
      </c>
      <c r="F227" s="12">
        <v>0</v>
      </c>
      <c r="G227" s="12">
        <v>46.9</v>
      </c>
    </row>
    <row r="228" spans="1:7">
      <c r="A228" s="1">
        <v>1594</v>
      </c>
      <c r="B228" s="13">
        <v>40384</v>
      </c>
      <c r="C228" s="15">
        <v>70000131</v>
      </c>
      <c r="D228" s="1" t="s">
        <v>45</v>
      </c>
      <c r="E228" s="1" t="s">
        <v>707</v>
      </c>
      <c r="F228" s="12">
        <v>0</v>
      </c>
      <c r="G228" s="12">
        <v>299.05</v>
      </c>
    </row>
    <row r="229" spans="1:7">
      <c r="A229" s="1">
        <v>1595</v>
      </c>
      <c r="B229" s="13">
        <v>40384</v>
      </c>
      <c r="C229" s="15">
        <v>70000132</v>
      </c>
      <c r="D229" s="1" t="s">
        <v>45</v>
      </c>
      <c r="E229" s="1" t="s">
        <v>614</v>
      </c>
      <c r="F229" s="12">
        <v>0</v>
      </c>
      <c r="G229" s="12">
        <v>889.02</v>
      </c>
    </row>
    <row r="230" spans="1:7">
      <c r="A230" s="1">
        <v>1596</v>
      </c>
      <c r="B230" s="13">
        <v>40384</v>
      </c>
      <c r="C230" s="15">
        <v>70000133</v>
      </c>
      <c r="D230" s="1" t="s">
        <v>45</v>
      </c>
      <c r="E230" s="1" t="s">
        <v>723</v>
      </c>
      <c r="F230" s="12">
        <v>0</v>
      </c>
      <c r="G230" s="12">
        <v>70.95</v>
      </c>
    </row>
    <row r="231" spans="1:7">
      <c r="A231" s="1">
        <v>1597</v>
      </c>
      <c r="B231" s="13">
        <v>40384</v>
      </c>
      <c r="C231" s="15">
        <v>70000134</v>
      </c>
      <c r="D231" s="1" t="s">
        <v>45</v>
      </c>
      <c r="E231" s="1" t="s">
        <v>724</v>
      </c>
      <c r="F231" s="12">
        <v>0</v>
      </c>
      <c r="G231" s="12">
        <v>13.53</v>
      </c>
    </row>
    <row r="232" spans="1:7">
      <c r="A232" s="1">
        <v>1598</v>
      </c>
      <c r="B232" s="13">
        <v>40384</v>
      </c>
      <c r="C232" s="15">
        <v>70000135</v>
      </c>
      <c r="D232" s="1" t="s">
        <v>45</v>
      </c>
      <c r="E232" s="2" t="s">
        <v>615</v>
      </c>
      <c r="F232" s="12">
        <v>0</v>
      </c>
      <c r="G232" s="12">
        <v>271.7</v>
      </c>
    </row>
    <row r="233" spans="1:7">
      <c r="A233" s="1">
        <v>1599</v>
      </c>
      <c r="B233" s="13">
        <v>40384</v>
      </c>
      <c r="C233" s="15">
        <v>70000136</v>
      </c>
      <c r="D233" s="1" t="s">
        <v>45</v>
      </c>
      <c r="E233" s="2" t="s">
        <v>587</v>
      </c>
      <c r="F233" s="12">
        <v>0</v>
      </c>
      <c r="G233" s="12">
        <v>600.41</v>
      </c>
    </row>
    <row r="234" spans="1:7">
      <c r="A234" s="1">
        <v>1600</v>
      </c>
      <c r="B234" s="13">
        <v>40384</v>
      </c>
      <c r="C234" s="15">
        <v>70000137</v>
      </c>
      <c r="D234" s="1" t="s">
        <v>45</v>
      </c>
      <c r="E234" s="1" t="s">
        <v>285</v>
      </c>
      <c r="F234" s="12">
        <v>0</v>
      </c>
      <c r="G234" s="12">
        <v>1130.76</v>
      </c>
    </row>
    <row r="235" spans="1:7">
      <c r="A235" s="1">
        <v>1825</v>
      </c>
      <c r="B235" s="13">
        <v>40415</v>
      </c>
      <c r="C235" s="15">
        <v>70000139</v>
      </c>
      <c r="D235" s="1" t="s">
        <v>45</v>
      </c>
      <c r="E235" s="1" t="s">
        <v>362</v>
      </c>
      <c r="F235" s="12">
        <v>0</v>
      </c>
      <c r="G235" s="12">
        <v>7923.27</v>
      </c>
    </row>
    <row r="236" spans="1:7">
      <c r="A236" s="1">
        <v>1826</v>
      </c>
      <c r="B236" s="13">
        <v>40415</v>
      </c>
      <c r="C236" s="15">
        <v>70000140</v>
      </c>
      <c r="D236" s="1" t="s">
        <v>45</v>
      </c>
      <c r="E236" s="1" t="s">
        <v>350</v>
      </c>
      <c r="F236" s="12">
        <v>0</v>
      </c>
      <c r="G236" s="12">
        <v>7526.21</v>
      </c>
    </row>
    <row r="237" spans="1:7">
      <c r="A237" s="1">
        <v>1827</v>
      </c>
      <c r="B237" s="13">
        <v>40415</v>
      </c>
      <c r="C237" s="15">
        <v>70000141</v>
      </c>
      <c r="D237" s="1" t="s">
        <v>45</v>
      </c>
      <c r="E237" s="1" t="s">
        <v>423</v>
      </c>
      <c r="F237" s="12">
        <v>0</v>
      </c>
      <c r="G237" s="12">
        <v>619.75</v>
      </c>
    </row>
    <row r="238" spans="1:7">
      <c r="A238" s="1">
        <v>1828</v>
      </c>
      <c r="B238" s="13">
        <v>40415</v>
      </c>
      <c r="C238" s="15">
        <v>70000142</v>
      </c>
      <c r="D238" s="1" t="s">
        <v>45</v>
      </c>
      <c r="E238" s="1" t="s">
        <v>319</v>
      </c>
      <c r="F238" s="12">
        <v>0</v>
      </c>
      <c r="G238" s="12">
        <v>1296.01</v>
      </c>
    </row>
    <row r="239" spans="1:7">
      <c r="A239" s="1">
        <v>1829</v>
      </c>
      <c r="B239" s="13">
        <v>40415</v>
      </c>
      <c r="C239" s="15">
        <v>70000143</v>
      </c>
      <c r="D239" s="1" t="s">
        <v>45</v>
      </c>
      <c r="E239" s="1" t="s">
        <v>60</v>
      </c>
      <c r="F239" s="12">
        <v>0</v>
      </c>
      <c r="G239" s="12">
        <v>116.6</v>
      </c>
    </row>
    <row r="240" spans="1:7">
      <c r="A240" s="1">
        <v>1830</v>
      </c>
      <c r="B240" s="13">
        <v>40415</v>
      </c>
      <c r="C240" s="15">
        <v>70000144</v>
      </c>
      <c r="D240" s="1" t="s">
        <v>45</v>
      </c>
      <c r="E240" s="1" t="s">
        <v>244</v>
      </c>
      <c r="F240" s="12">
        <v>0</v>
      </c>
      <c r="G240" s="12">
        <v>1003.94</v>
      </c>
    </row>
    <row r="241" spans="1:7">
      <c r="A241" s="1">
        <v>1831</v>
      </c>
      <c r="B241" s="13">
        <v>40415</v>
      </c>
      <c r="C241" s="15">
        <v>70000145</v>
      </c>
      <c r="D241" s="1" t="s">
        <v>45</v>
      </c>
      <c r="E241" s="1" t="s">
        <v>647</v>
      </c>
      <c r="F241" s="12">
        <v>0</v>
      </c>
      <c r="G241" s="12">
        <v>1322.51</v>
      </c>
    </row>
    <row r="242" spans="1:7">
      <c r="A242" s="1">
        <v>1832</v>
      </c>
      <c r="B242" s="13">
        <v>40415</v>
      </c>
      <c r="C242" s="15">
        <v>70000146</v>
      </c>
      <c r="D242" s="1" t="s">
        <v>45</v>
      </c>
      <c r="E242" s="1" t="s">
        <v>286</v>
      </c>
      <c r="F242" s="12">
        <v>0</v>
      </c>
      <c r="G242" s="12">
        <v>73.53</v>
      </c>
    </row>
    <row r="243" spans="1:7">
      <c r="A243" s="1">
        <v>1833</v>
      </c>
      <c r="B243" s="13">
        <v>40415</v>
      </c>
      <c r="C243" s="15">
        <v>70000147</v>
      </c>
      <c r="D243" s="1" t="s">
        <v>45</v>
      </c>
      <c r="E243" s="1" t="s">
        <v>287</v>
      </c>
      <c r="F243" s="12">
        <v>0</v>
      </c>
      <c r="G243" s="12">
        <v>48.88</v>
      </c>
    </row>
    <row r="244" spans="1:7">
      <c r="A244" s="1">
        <v>1834</v>
      </c>
      <c r="B244" s="13">
        <v>40415</v>
      </c>
      <c r="C244" s="15">
        <v>70000148</v>
      </c>
      <c r="D244" s="1" t="s">
        <v>45</v>
      </c>
      <c r="E244" s="1" t="s">
        <v>335</v>
      </c>
      <c r="F244" s="12">
        <v>0</v>
      </c>
      <c r="G244" s="12">
        <v>140.36000000000001</v>
      </c>
    </row>
    <row r="245" spans="1:7">
      <c r="A245" s="1">
        <v>1835</v>
      </c>
      <c r="B245" s="13">
        <v>40415</v>
      </c>
      <c r="C245" s="15">
        <v>70000149</v>
      </c>
      <c r="D245" s="1" t="s">
        <v>45</v>
      </c>
      <c r="E245" s="1" t="s">
        <v>715</v>
      </c>
      <c r="F245" s="12">
        <v>0</v>
      </c>
      <c r="G245" s="12">
        <v>107.78</v>
      </c>
    </row>
    <row r="246" spans="1:7">
      <c r="A246" s="1">
        <v>1836</v>
      </c>
      <c r="B246" s="13">
        <v>40415</v>
      </c>
      <c r="C246" s="15">
        <v>70000150</v>
      </c>
      <c r="D246" s="1" t="s">
        <v>45</v>
      </c>
      <c r="E246" s="1" t="s">
        <v>563</v>
      </c>
      <c r="F246" s="12">
        <v>0</v>
      </c>
      <c r="G246" s="12">
        <v>28.05</v>
      </c>
    </row>
    <row r="247" spans="1:7">
      <c r="A247" s="1">
        <v>1837</v>
      </c>
      <c r="B247" s="13">
        <v>40415</v>
      </c>
      <c r="C247" s="15">
        <v>70000151</v>
      </c>
      <c r="D247" s="1" t="s">
        <v>45</v>
      </c>
      <c r="E247" s="1" t="s">
        <v>708</v>
      </c>
      <c r="F247" s="12">
        <v>0</v>
      </c>
      <c r="G247" s="12">
        <v>42.12</v>
      </c>
    </row>
    <row r="248" spans="1:7">
      <c r="A248" s="1">
        <v>1838</v>
      </c>
      <c r="B248" s="13">
        <v>40415</v>
      </c>
      <c r="C248" s="15">
        <v>70000152</v>
      </c>
      <c r="D248" s="1" t="s">
        <v>45</v>
      </c>
      <c r="E248" s="1" t="s">
        <v>616</v>
      </c>
      <c r="F248" s="12">
        <v>0</v>
      </c>
      <c r="G248" s="12">
        <v>857.56</v>
      </c>
    </row>
    <row r="249" spans="1:7">
      <c r="A249" s="1">
        <v>1839</v>
      </c>
      <c r="B249" s="13">
        <v>40415</v>
      </c>
      <c r="C249" s="15">
        <v>70000153</v>
      </c>
      <c r="D249" s="1" t="s">
        <v>45</v>
      </c>
      <c r="E249" s="2" t="s">
        <v>725</v>
      </c>
      <c r="F249" s="12">
        <v>0</v>
      </c>
      <c r="G249" s="12">
        <v>20.02</v>
      </c>
    </row>
    <row r="250" spans="1:7">
      <c r="A250" s="1">
        <v>1840</v>
      </c>
      <c r="B250" s="13">
        <v>40415</v>
      </c>
      <c r="C250" s="15">
        <v>70000154</v>
      </c>
      <c r="D250" s="1" t="s">
        <v>45</v>
      </c>
      <c r="E250" s="1" t="s">
        <v>574</v>
      </c>
      <c r="F250" s="12">
        <v>0</v>
      </c>
      <c r="G250" s="12">
        <v>19.579999999999998</v>
      </c>
    </row>
    <row r="251" spans="1:7">
      <c r="A251" s="1">
        <v>1844</v>
      </c>
      <c r="B251" s="13">
        <v>40415</v>
      </c>
      <c r="C251" s="15">
        <v>70000155</v>
      </c>
      <c r="D251" s="1" t="s">
        <v>45</v>
      </c>
      <c r="E251" s="2" t="s">
        <v>588</v>
      </c>
      <c r="F251" s="12">
        <v>0</v>
      </c>
      <c r="G251" s="12">
        <v>740.62</v>
      </c>
    </row>
    <row r="252" spans="1:7">
      <c r="A252" s="1">
        <v>2116</v>
      </c>
      <c r="B252" s="13">
        <v>40446</v>
      </c>
      <c r="C252" s="15">
        <v>62400033</v>
      </c>
      <c r="D252" s="1" t="s">
        <v>23</v>
      </c>
      <c r="E252" s="1" t="s">
        <v>460</v>
      </c>
      <c r="F252" s="12">
        <v>44</v>
      </c>
      <c r="G252" s="12">
        <v>0</v>
      </c>
    </row>
    <row r="253" spans="1:7">
      <c r="A253" s="1">
        <v>2117</v>
      </c>
      <c r="B253" s="13">
        <v>40446</v>
      </c>
      <c r="C253" s="15">
        <v>62400034</v>
      </c>
      <c r="D253" s="1" t="s">
        <v>23</v>
      </c>
      <c r="E253" s="1" t="s">
        <v>461</v>
      </c>
      <c r="F253" s="12">
        <v>157.76</v>
      </c>
      <c r="G253" s="12">
        <v>0</v>
      </c>
    </row>
    <row r="254" spans="1:7">
      <c r="A254" s="1">
        <v>2121</v>
      </c>
      <c r="B254" s="13">
        <v>40446</v>
      </c>
      <c r="C254" s="15">
        <v>66500000</v>
      </c>
      <c r="D254" s="1" t="s">
        <v>34</v>
      </c>
      <c r="E254" s="1" t="s">
        <v>310</v>
      </c>
      <c r="F254" s="12">
        <v>942.86</v>
      </c>
      <c r="G254" s="12">
        <v>0</v>
      </c>
    </row>
    <row r="255" spans="1:7">
      <c r="A255" s="1">
        <v>299</v>
      </c>
      <c r="B255" s="13">
        <v>40235</v>
      </c>
      <c r="C255" s="15">
        <v>70000022</v>
      </c>
      <c r="D255" s="1" t="s">
        <v>45</v>
      </c>
      <c r="E255" s="1" t="s">
        <v>642</v>
      </c>
      <c r="F255" s="12">
        <v>0</v>
      </c>
      <c r="G255" s="12">
        <v>203.5</v>
      </c>
    </row>
    <row r="256" spans="1:7">
      <c r="A256" s="1">
        <v>301</v>
      </c>
      <c r="B256" s="13">
        <v>40235</v>
      </c>
      <c r="C256" s="15">
        <v>70000023</v>
      </c>
      <c r="D256" s="1" t="s">
        <v>45</v>
      </c>
      <c r="E256" s="1" t="s">
        <v>719</v>
      </c>
      <c r="F256" s="12">
        <v>0</v>
      </c>
      <c r="G256" s="12">
        <v>167.86</v>
      </c>
    </row>
    <row r="257" spans="1:7">
      <c r="A257" s="1">
        <v>302</v>
      </c>
      <c r="B257" s="13">
        <v>40235</v>
      </c>
      <c r="C257" s="15">
        <v>70000024</v>
      </c>
      <c r="D257" s="1" t="s">
        <v>45</v>
      </c>
      <c r="E257" s="1" t="s">
        <v>313</v>
      </c>
      <c r="F257" s="12">
        <v>0</v>
      </c>
      <c r="G257" s="12">
        <v>7961.33</v>
      </c>
    </row>
    <row r="258" spans="1:7">
      <c r="A258" s="1">
        <v>303</v>
      </c>
      <c r="B258" s="13">
        <v>40235</v>
      </c>
      <c r="C258" s="15">
        <v>70000025</v>
      </c>
      <c r="D258" s="1" t="s">
        <v>45</v>
      </c>
      <c r="E258" s="1" t="s">
        <v>418</v>
      </c>
      <c r="F258" s="12">
        <v>0</v>
      </c>
      <c r="G258" s="12">
        <v>1455.32</v>
      </c>
    </row>
    <row r="259" spans="1:7">
      <c r="A259" s="1">
        <v>304</v>
      </c>
      <c r="B259" s="13">
        <v>40235</v>
      </c>
      <c r="C259" s="15">
        <v>70000026</v>
      </c>
      <c r="D259" s="1" t="s">
        <v>45</v>
      </c>
      <c r="E259" s="1" t="s">
        <v>238</v>
      </c>
      <c r="F259" s="12">
        <v>0</v>
      </c>
      <c r="G259" s="12">
        <v>2006.16</v>
      </c>
    </row>
    <row r="260" spans="1:7">
      <c r="A260" s="1">
        <v>305</v>
      </c>
      <c r="B260" s="13">
        <v>40235</v>
      </c>
      <c r="C260" s="15">
        <v>70000027</v>
      </c>
      <c r="D260" s="1" t="s">
        <v>45</v>
      </c>
      <c r="E260" s="1" t="s">
        <v>49</v>
      </c>
      <c r="F260" s="12">
        <v>0</v>
      </c>
      <c r="G260" s="12">
        <v>850.46</v>
      </c>
    </row>
    <row r="261" spans="1:7">
      <c r="A261" s="1">
        <v>306</v>
      </c>
      <c r="B261" s="13">
        <v>40235</v>
      </c>
      <c r="C261" s="15">
        <v>70000028</v>
      </c>
      <c r="D261" s="1" t="s">
        <v>45</v>
      </c>
      <c r="E261" s="1" t="s">
        <v>604</v>
      </c>
      <c r="F261" s="12">
        <v>0</v>
      </c>
      <c r="G261" s="12">
        <v>77.989999999999995</v>
      </c>
    </row>
    <row r="262" spans="1:7">
      <c r="A262" s="1">
        <v>307</v>
      </c>
      <c r="B262" s="13">
        <v>40235</v>
      </c>
      <c r="C262" s="15">
        <v>70000029</v>
      </c>
      <c r="D262" s="1" t="s">
        <v>45</v>
      </c>
      <c r="E262" s="1" t="s">
        <v>272</v>
      </c>
      <c r="F262" s="12">
        <v>0</v>
      </c>
      <c r="G262" s="12">
        <v>559.70000000000005</v>
      </c>
    </row>
    <row r="263" spans="1:7">
      <c r="A263" s="1">
        <v>308</v>
      </c>
      <c r="B263" s="13">
        <v>40235</v>
      </c>
      <c r="C263" s="15">
        <v>70000030</v>
      </c>
      <c r="D263" s="1" t="s">
        <v>45</v>
      </c>
      <c r="E263" s="1" t="s">
        <v>273</v>
      </c>
      <c r="F263" s="12">
        <v>0</v>
      </c>
      <c r="G263" s="12">
        <v>178.78</v>
      </c>
    </row>
    <row r="264" spans="1:7">
      <c r="A264" s="1">
        <v>309</v>
      </c>
      <c r="B264" s="13">
        <v>40235</v>
      </c>
      <c r="C264" s="15">
        <v>70000031</v>
      </c>
      <c r="D264" s="1" t="s">
        <v>45</v>
      </c>
      <c r="E264" s="1" t="s">
        <v>274</v>
      </c>
      <c r="F264" s="12">
        <v>0</v>
      </c>
      <c r="G264" s="12">
        <v>110.46</v>
      </c>
    </row>
    <row r="265" spans="1:7">
      <c r="A265" s="1">
        <v>310</v>
      </c>
      <c r="B265" s="13">
        <v>40235</v>
      </c>
      <c r="C265" s="15">
        <v>70000032</v>
      </c>
      <c r="D265" s="1" t="s">
        <v>45</v>
      </c>
      <c r="E265" s="2" t="s">
        <v>697</v>
      </c>
      <c r="F265" s="12">
        <v>0</v>
      </c>
      <c r="G265" s="12">
        <v>172.08</v>
      </c>
    </row>
    <row r="266" spans="1:7">
      <c r="A266" s="1">
        <v>311</v>
      </c>
      <c r="B266" s="13">
        <v>40235</v>
      </c>
      <c r="C266" s="15">
        <v>70000033</v>
      </c>
      <c r="D266" s="1" t="s">
        <v>45</v>
      </c>
      <c r="E266" s="1" t="s">
        <v>468</v>
      </c>
      <c r="F266" s="12">
        <v>0</v>
      </c>
      <c r="G266" s="12">
        <v>55.54</v>
      </c>
    </row>
    <row r="267" spans="1:7">
      <c r="A267" s="1">
        <v>312</v>
      </c>
      <c r="B267" s="13">
        <v>40235</v>
      </c>
      <c r="C267" s="15">
        <v>70000034</v>
      </c>
      <c r="D267" s="1" t="s">
        <v>45</v>
      </c>
      <c r="E267" s="1" t="s">
        <v>330</v>
      </c>
      <c r="F267" s="12">
        <v>0</v>
      </c>
      <c r="G267" s="12">
        <v>180.33</v>
      </c>
    </row>
    <row r="268" spans="1:7">
      <c r="A268" s="1">
        <v>299</v>
      </c>
      <c r="B268" s="13">
        <v>40235</v>
      </c>
      <c r="C268" s="15">
        <v>70000001</v>
      </c>
      <c r="D268" s="1" t="s">
        <v>64</v>
      </c>
      <c r="E268" s="1" t="s">
        <v>642</v>
      </c>
      <c r="F268" s="12">
        <v>0</v>
      </c>
      <c r="G268" s="12">
        <v>149.94</v>
      </c>
    </row>
    <row r="269" spans="1:7">
      <c r="A269" s="1">
        <v>300</v>
      </c>
      <c r="B269" s="13">
        <v>40235</v>
      </c>
      <c r="C269" s="15">
        <v>70800002</v>
      </c>
      <c r="D269" s="1" t="s">
        <v>65</v>
      </c>
      <c r="E269" s="1" t="s">
        <v>337</v>
      </c>
      <c r="F269" s="12">
        <v>85.82</v>
      </c>
      <c r="G269" s="12">
        <v>0</v>
      </c>
    </row>
    <row r="270" spans="1:7">
      <c r="A270" s="1">
        <v>491</v>
      </c>
      <c r="B270" s="13">
        <v>40263</v>
      </c>
      <c r="C270" s="15">
        <v>70000044</v>
      </c>
      <c r="D270" s="1" t="s">
        <v>45</v>
      </c>
      <c r="E270" s="1" t="s">
        <v>51</v>
      </c>
      <c r="F270" s="12">
        <v>0</v>
      </c>
      <c r="G270" s="12">
        <v>32.450000000000003</v>
      </c>
    </row>
    <row r="271" spans="1:7">
      <c r="A271" s="1">
        <v>492</v>
      </c>
      <c r="B271" s="13">
        <v>40263</v>
      </c>
      <c r="C271" s="15">
        <v>70000045</v>
      </c>
      <c r="D271" s="1" t="s">
        <v>45</v>
      </c>
      <c r="E271" s="1" t="s">
        <v>314</v>
      </c>
      <c r="F271" s="12">
        <v>0</v>
      </c>
      <c r="G271" s="12">
        <v>8063.62</v>
      </c>
    </row>
    <row r="272" spans="1:7">
      <c r="A272" s="1">
        <v>493</v>
      </c>
      <c r="B272" s="13">
        <v>40263</v>
      </c>
      <c r="C272" s="15">
        <v>70000046</v>
      </c>
      <c r="D272" s="1" t="s">
        <v>45</v>
      </c>
      <c r="E272" s="1" t="s">
        <v>275</v>
      </c>
      <c r="F272" s="12">
        <v>0</v>
      </c>
      <c r="G272" s="12">
        <v>286.98</v>
      </c>
    </row>
    <row r="273" spans="1:7">
      <c r="A273" s="1">
        <v>494</v>
      </c>
      <c r="B273" s="13">
        <v>40263</v>
      </c>
      <c r="C273" s="15">
        <v>70000047</v>
      </c>
      <c r="D273" s="1" t="s">
        <v>45</v>
      </c>
      <c r="E273" s="1" t="s">
        <v>419</v>
      </c>
      <c r="F273" s="12">
        <v>0</v>
      </c>
      <c r="G273" s="12">
        <v>761.83</v>
      </c>
    </row>
    <row r="274" spans="1:7">
      <c r="A274" s="1">
        <v>495</v>
      </c>
      <c r="B274" s="13">
        <v>40263</v>
      </c>
      <c r="C274" s="15">
        <v>70800004</v>
      </c>
      <c r="D274" s="1" t="s">
        <v>65</v>
      </c>
      <c r="E274" s="2" t="s">
        <v>637</v>
      </c>
      <c r="F274" s="12">
        <v>848</v>
      </c>
      <c r="G274" s="12">
        <v>0</v>
      </c>
    </row>
    <row r="275" spans="1:7">
      <c r="A275" s="1">
        <v>496</v>
      </c>
      <c r="B275" s="13">
        <v>40263</v>
      </c>
      <c r="C275" s="15">
        <v>70800005</v>
      </c>
      <c r="D275" s="1" t="s">
        <v>65</v>
      </c>
      <c r="E275" s="1" t="s">
        <v>638</v>
      </c>
      <c r="F275" s="12">
        <v>240</v>
      </c>
      <c r="G275" s="12">
        <v>0</v>
      </c>
    </row>
    <row r="276" spans="1:7">
      <c r="A276" s="1">
        <v>497</v>
      </c>
      <c r="B276" s="13">
        <v>40263</v>
      </c>
      <c r="C276" s="15">
        <v>70800006</v>
      </c>
      <c r="D276" s="1" t="s">
        <v>65</v>
      </c>
      <c r="E276" s="1" t="s">
        <v>639</v>
      </c>
      <c r="F276" s="12">
        <v>937.47</v>
      </c>
      <c r="G276" s="12">
        <v>0</v>
      </c>
    </row>
    <row r="277" spans="1:7">
      <c r="A277" s="1">
        <v>726</v>
      </c>
      <c r="B277" s="13">
        <v>40294</v>
      </c>
      <c r="C277" s="15">
        <v>62200021</v>
      </c>
      <c r="D277" s="1" t="s">
        <v>21</v>
      </c>
      <c r="E277" s="1" t="s">
        <v>915</v>
      </c>
      <c r="F277" s="12">
        <v>67.400000000000006</v>
      </c>
      <c r="G277" s="12">
        <v>0</v>
      </c>
    </row>
    <row r="278" spans="1:7">
      <c r="A278" s="1">
        <v>990</v>
      </c>
      <c r="B278" s="13">
        <v>40324</v>
      </c>
      <c r="C278" s="15">
        <v>62200029</v>
      </c>
      <c r="D278" s="1" t="s">
        <v>21</v>
      </c>
      <c r="E278" s="1" t="s">
        <v>385</v>
      </c>
      <c r="F278" s="12">
        <v>1087.42</v>
      </c>
      <c r="G278" s="12">
        <v>0</v>
      </c>
    </row>
    <row r="279" spans="1:7">
      <c r="A279" s="1">
        <v>987</v>
      </c>
      <c r="B279" s="13">
        <v>40324</v>
      </c>
      <c r="C279" s="15">
        <v>70000081</v>
      </c>
      <c r="D279" s="1" t="s">
        <v>45</v>
      </c>
      <c r="E279" s="1" t="s">
        <v>316</v>
      </c>
      <c r="F279" s="12">
        <v>0</v>
      </c>
      <c r="G279" s="12">
        <v>12478.14</v>
      </c>
    </row>
    <row r="280" spans="1:7">
      <c r="A280" s="1">
        <v>988</v>
      </c>
      <c r="B280" s="13">
        <v>40324</v>
      </c>
      <c r="C280" s="15">
        <v>70000082</v>
      </c>
      <c r="D280" s="1" t="s">
        <v>45</v>
      </c>
      <c r="E280" s="1" t="s">
        <v>54</v>
      </c>
      <c r="F280" s="12">
        <v>0</v>
      </c>
      <c r="G280" s="12">
        <v>1461.07</v>
      </c>
    </row>
    <row r="281" spans="1:7">
      <c r="A281" s="1">
        <v>1294</v>
      </c>
      <c r="B281" s="13">
        <v>40355</v>
      </c>
      <c r="C281" s="14">
        <v>60600002</v>
      </c>
      <c r="D281" s="10" t="s">
        <v>17</v>
      </c>
      <c r="E281" s="1" t="s">
        <v>308</v>
      </c>
      <c r="F281" s="12">
        <v>0</v>
      </c>
      <c r="G281" s="12">
        <v>594.02</v>
      </c>
    </row>
    <row r="282" spans="1:7">
      <c r="A282" s="1">
        <v>1298</v>
      </c>
      <c r="B282" s="13">
        <v>40355</v>
      </c>
      <c r="C282" s="15">
        <v>60700008</v>
      </c>
      <c r="D282" s="1" t="s">
        <v>18</v>
      </c>
      <c r="E282" s="1" t="s">
        <v>338</v>
      </c>
      <c r="F282" s="12">
        <v>3502.62</v>
      </c>
      <c r="G282" s="12">
        <v>0</v>
      </c>
    </row>
    <row r="283" spans="1:7">
      <c r="A283" s="1">
        <v>1296</v>
      </c>
      <c r="B283" s="13">
        <v>40355</v>
      </c>
      <c r="C283" s="15">
        <v>60700001</v>
      </c>
      <c r="D283" s="1" t="s">
        <v>19</v>
      </c>
      <c r="E283" s="2" t="s">
        <v>652</v>
      </c>
      <c r="F283" s="12">
        <v>3074.49</v>
      </c>
      <c r="G283" s="12">
        <v>0</v>
      </c>
    </row>
    <row r="284" spans="1:7">
      <c r="A284" s="1">
        <v>1299</v>
      </c>
      <c r="B284" s="13">
        <v>40355</v>
      </c>
      <c r="C284" s="15">
        <v>62200042</v>
      </c>
      <c r="D284" s="1" t="s">
        <v>21</v>
      </c>
      <c r="E284" s="1" t="s">
        <v>656</v>
      </c>
      <c r="F284" s="12">
        <v>36.54</v>
      </c>
      <c r="G284" s="12">
        <v>0</v>
      </c>
    </row>
    <row r="285" spans="1:7">
      <c r="A285" s="1">
        <v>1279</v>
      </c>
      <c r="B285" s="13">
        <v>40355</v>
      </c>
      <c r="C285" s="15">
        <v>70000102</v>
      </c>
      <c r="D285" s="1" t="s">
        <v>45</v>
      </c>
      <c r="E285" s="1" t="s">
        <v>281</v>
      </c>
      <c r="F285" s="12">
        <v>0</v>
      </c>
      <c r="G285" s="12">
        <v>39.42</v>
      </c>
    </row>
    <row r="286" spans="1:7">
      <c r="A286" s="1">
        <v>1280</v>
      </c>
      <c r="B286" s="13">
        <v>40355</v>
      </c>
      <c r="C286" s="15">
        <v>70000103</v>
      </c>
      <c r="D286" s="1" t="s">
        <v>45</v>
      </c>
      <c r="E286" s="1" t="s">
        <v>348</v>
      </c>
      <c r="F286" s="12">
        <v>0</v>
      </c>
      <c r="G286" s="12">
        <v>6872.99</v>
      </c>
    </row>
    <row r="287" spans="1:7">
      <c r="A287" s="1">
        <v>1281</v>
      </c>
      <c r="B287" s="13">
        <v>40355</v>
      </c>
      <c r="C287" s="15">
        <v>70000104</v>
      </c>
      <c r="D287" s="1" t="s">
        <v>45</v>
      </c>
      <c r="E287" s="1" t="s">
        <v>645</v>
      </c>
      <c r="F287" s="12">
        <v>0</v>
      </c>
      <c r="G287" s="12">
        <v>380.39</v>
      </c>
    </row>
    <row r="288" spans="1:7">
      <c r="A288" s="1">
        <v>1282</v>
      </c>
      <c r="B288" s="13">
        <v>40355</v>
      </c>
      <c r="C288" s="15">
        <v>70000105</v>
      </c>
      <c r="D288" s="1" t="s">
        <v>45</v>
      </c>
      <c r="E288" s="1" t="s">
        <v>282</v>
      </c>
      <c r="F288" s="12">
        <v>0</v>
      </c>
      <c r="G288" s="12">
        <v>138.53</v>
      </c>
    </row>
    <row r="289" spans="1:7">
      <c r="A289" s="1">
        <v>1283</v>
      </c>
      <c r="B289" s="13">
        <v>40355</v>
      </c>
      <c r="C289" s="15">
        <v>70000106</v>
      </c>
      <c r="D289" s="1" t="s">
        <v>45</v>
      </c>
      <c r="E289" s="1" t="s">
        <v>609</v>
      </c>
      <c r="F289" s="12">
        <v>0</v>
      </c>
      <c r="G289" s="12">
        <v>101.79</v>
      </c>
    </row>
    <row r="290" spans="1:7">
      <c r="A290" s="1">
        <v>1284</v>
      </c>
      <c r="B290" s="13">
        <v>40355</v>
      </c>
      <c r="C290" s="15">
        <v>70000107</v>
      </c>
      <c r="D290" s="1" t="s">
        <v>45</v>
      </c>
      <c r="E290" s="1" t="s">
        <v>242</v>
      </c>
      <c r="F290" s="12">
        <v>0</v>
      </c>
      <c r="G290" s="12">
        <v>537.67999999999995</v>
      </c>
    </row>
    <row r="291" spans="1:7">
      <c r="A291" s="1">
        <v>1285</v>
      </c>
      <c r="B291" s="13">
        <v>40355</v>
      </c>
      <c r="C291" s="15">
        <v>70000108</v>
      </c>
      <c r="D291" s="1" t="s">
        <v>45</v>
      </c>
      <c r="E291" s="1" t="s">
        <v>333</v>
      </c>
      <c r="F291" s="12">
        <v>0</v>
      </c>
      <c r="G291" s="12">
        <v>216.35</v>
      </c>
    </row>
    <row r="292" spans="1:7">
      <c r="A292" s="1">
        <v>1286</v>
      </c>
      <c r="B292" s="13">
        <v>40355</v>
      </c>
      <c r="C292" s="15">
        <v>70000109</v>
      </c>
      <c r="D292" s="1" t="s">
        <v>45</v>
      </c>
      <c r="E292" s="1" t="s">
        <v>610</v>
      </c>
      <c r="F292" s="12">
        <v>0</v>
      </c>
      <c r="G292" s="12">
        <v>201.08</v>
      </c>
    </row>
    <row r="293" spans="1:7">
      <c r="A293" s="1">
        <v>1287</v>
      </c>
      <c r="B293" s="13">
        <v>40355</v>
      </c>
      <c r="C293" s="15">
        <v>70000110</v>
      </c>
      <c r="D293" s="1" t="s">
        <v>45</v>
      </c>
      <c r="E293" s="1" t="s">
        <v>58</v>
      </c>
      <c r="F293" s="12">
        <v>0</v>
      </c>
      <c r="G293" s="12">
        <v>61.79</v>
      </c>
    </row>
    <row r="294" spans="1:7">
      <c r="A294" s="1">
        <v>1288</v>
      </c>
      <c r="B294" s="13">
        <v>40355</v>
      </c>
      <c r="C294" s="15">
        <v>70000111</v>
      </c>
      <c r="D294" s="1" t="s">
        <v>45</v>
      </c>
      <c r="E294" s="1" t="s">
        <v>722</v>
      </c>
      <c r="F294" s="12">
        <v>0</v>
      </c>
      <c r="G294" s="12">
        <v>27</v>
      </c>
    </row>
    <row r="295" spans="1:7">
      <c r="A295" s="1">
        <v>1289</v>
      </c>
      <c r="B295" s="13">
        <v>40355</v>
      </c>
      <c r="C295" s="15">
        <v>70000112</v>
      </c>
      <c r="D295" s="1" t="s">
        <v>45</v>
      </c>
      <c r="E295" s="1" t="s">
        <v>705</v>
      </c>
      <c r="F295" s="12">
        <v>0</v>
      </c>
      <c r="G295" s="12">
        <v>215.5</v>
      </c>
    </row>
    <row r="296" spans="1:7">
      <c r="A296" s="1">
        <v>1290</v>
      </c>
      <c r="B296" s="13">
        <v>40355</v>
      </c>
      <c r="C296" s="15">
        <v>70000113</v>
      </c>
      <c r="D296" s="1" t="s">
        <v>45</v>
      </c>
      <c r="E296" s="1" t="s">
        <v>611</v>
      </c>
      <c r="F296" s="12">
        <v>0</v>
      </c>
      <c r="G296" s="12">
        <v>178.42</v>
      </c>
    </row>
    <row r="297" spans="1:7">
      <c r="A297" s="1">
        <v>1291</v>
      </c>
      <c r="B297" s="13">
        <v>40355</v>
      </c>
      <c r="C297" s="15">
        <v>70000114</v>
      </c>
      <c r="D297" s="1" t="s">
        <v>45</v>
      </c>
      <c r="E297" s="1" t="s">
        <v>317</v>
      </c>
      <c r="F297" s="12">
        <v>0</v>
      </c>
      <c r="G297" s="12">
        <v>6911.97</v>
      </c>
    </row>
    <row r="298" spans="1:7">
      <c r="A298" s="1">
        <v>1292</v>
      </c>
      <c r="B298" s="13">
        <v>40355</v>
      </c>
      <c r="C298" s="15">
        <v>70000115</v>
      </c>
      <c r="D298" s="1" t="s">
        <v>45</v>
      </c>
      <c r="E298" s="1" t="s">
        <v>421</v>
      </c>
      <c r="F298" s="12">
        <v>0</v>
      </c>
      <c r="G298" s="12">
        <v>1051.42</v>
      </c>
    </row>
    <row r="299" spans="1:7">
      <c r="A299" s="1">
        <v>1302</v>
      </c>
      <c r="B299" s="13">
        <v>40355</v>
      </c>
      <c r="C299" s="15">
        <v>77800000</v>
      </c>
      <c r="D299" s="1" t="s">
        <v>66</v>
      </c>
      <c r="E299" s="1" t="s">
        <v>326</v>
      </c>
      <c r="F299" s="12">
        <v>0</v>
      </c>
      <c r="G299" s="12">
        <v>176.8</v>
      </c>
    </row>
    <row r="300" spans="1:7">
      <c r="A300" s="1">
        <v>1849</v>
      </c>
      <c r="B300" s="13">
        <v>40416</v>
      </c>
      <c r="C300" s="15">
        <v>70000156</v>
      </c>
      <c r="D300" s="1" t="s">
        <v>45</v>
      </c>
      <c r="E300" s="1" t="s">
        <v>320</v>
      </c>
      <c r="F300" s="12">
        <v>0</v>
      </c>
      <c r="G300" s="12">
        <v>256.2</v>
      </c>
    </row>
    <row r="301" spans="1:7">
      <c r="A301" s="1">
        <v>1850</v>
      </c>
      <c r="B301" s="13">
        <v>40416</v>
      </c>
      <c r="C301" s="15">
        <v>70000157</v>
      </c>
      <c r="D301" s="1" t="s">
        <v>45</v>
      </c>
      <c r="E301" s="1" t="s">
        <v>424</v>
      </c>
      <c r="F301" s="12">
        <v>0</v>
      </c>
      <c r="G301" s="12">
        <v>30</v>
      </c>
    </row>
    <row r="302" spans="1:7">
      <c r="A302" s="1">
        <v>1851</v>
      </c>
      <c r="B302" s="13">
        <v>40416</v>
      </c>
      <c r="C302" s="15">
        <v>70000158</v>
      </c>
      <c r="D302" s="1" t="s">
        <v>45</v>
      </c>
      <c r="E302" s="1" t="s">
        <v>687</v>
      </c>
      <c r="F302" s="12">
        <v>0</v>
      </c>
      <c r="G302" s="12">
        <v>51.53</v>
      </c>
    </row>
    <row r="303" spans="1:7">
      <c r="A303" s="1">
        <v>1852</v>
      </c>
      <c r="B303" s="13">
        <v>40416</v>
      </c>
      <c r="C303" s="15">
        <v>70000159</v>
      </c>
      <c r="D303" s="1" t="s">
        <v>45</v>
      </c>
      <c r="E303" s="1" t="s">
        <v>584</v>
      </c>
      <c r="F303" s="12">
        <v>0</v>
      </c>
      <c r="G303" s="12">
        <v>250.17</v>
      </c>
    </row>
    <row r="304" spans="1:7">
      <c r="A304" s="1">
        <v>1853</v>
      </c>
      <c r="B304" s="13">
        <v>40416</v>
      </c>
      <c r="C304" s="15">
        <v>70000160</v>
      </c>
      <c r="D304" s="1" t="s">
        <v>45</v>
      </c>
      <c r="E304" s="2" t="s">
        <v>589</v>
      </c>
      <c r="F304" s="12">
        <v>0</v>
      </c>
      <c r="G304" s="12">
        <v>68.94</v>
      </c>
    </row>
    <row r="305" spans="1:7">
      <c r="A305" s="1">
        <v>1854</v>
      </c>
      <c r="B305" s="13">
        <v>40416</v>
      </c>
      <c r="C305" s="15">
        <v>70000161</v>
      </c>
      <c r="D305" s="1" t="s">
        <v>45</v>
      </c>
      <c r="E305" s="1" t="s">
        <v>579</v>
      </c>
      <c r="F305" s="12">
        <v>0</v>
      </c>
      <c r="G305" s="12">
        <v>20.16</v>
      </c>
    </row>
    <row r="306" spans="1:7">
      <c r="A306" s="1">
        <v>2138</v>
      </c>
      <c r="B306" s="13">
        <v>40447</v>
      </c>
      <c r="C306" s="15">
        <v>62400035</v>
      </c>
      <c r="D306" s="1" t="s">
        <v>23</v>
      </c>
      <c r="E306" s="1" t="s">
        <v>462</v>
      </c>
      <c r="F306" s="12">
        <v>71.89</v>
      </c>
      <c r="G306" s="12">
        <v>0</v>
      </c>
    </row>
    <row r="307" spans="1:7">
      <c r="A307" s="1">
        <v>2122</v>
      </c>
      <c r="B307" s="13">
        <v>40447</v>
      </c>
      <c r="C307" s="15">
        <v>70000164</v>
      </c>
      <c r="D307" s="1" t="s">
        <v>45</v>
      </c>
      <c r="E307" s="1" t="s">
        <v>363</v>
      </c>
      <c r="F307" s="12">
        <v>0</v>
      </c>
      <c r="G307" s="12">
        <v>4666.29</v>
      </c>
    </row>
    <row r="308" spans="1:7">
      <c r="A308" s="1">
        <v>2124</v>
      </c>
      <c r="B308" s="13">
        <v>40447</v>
      </c>
      <c r="C308" s="15">
        <v>70000165</v>
      </c>
      <c r="D308" s="1" t="s">
        <v>45</v>
      </c>
      <c r="E308" s="2" t="s">
        <v>591</v>
      </c>
      <c r="F308" s="12">
        <v>0</v>
      </c>
      <c r="G308" s="12">
        <v>398.55</v>
      </c>
    </row>
    <row r="309" spans="1:7">
      <c r="A309" s="1">
        <v>2125</v>
      </c>
      <c r="B309" s="13">
        <v>40447</v>
      </c>
      <c r="C309" s="15">
        <v>70000166</v>
      </c>
      <c r="D309" s="1" t="s">
        <v>45</v>
      </c>
      <c r="E309" s="1" t="s">
        <v>351</v>
      </c>
      <c r="F309" s="12">
        <v>0</v>
      </c>
      <c r="G309" s="12">
        <v>629.47</v>
      </c>
    </row>
    <row r="310" spans="1:7">
      <c r="A310" s="1">
        <v>2126</v>
      </c>
      <c r="B310" s="13">
        <v>40447</v>
      </c>
      <c r="C310" s="15">
        <v>70000167</v>
      </c>
      <c r="D310" s="1" t="s">
        <v>45</v>
      </c>
      <c r="E310" s="1" t="s">
        <v>246</v>
      </c>
      <c r="F310" s="12">
        <v>0</v>
      </c>
      <c r="G310" s="12">
        <v>1080</v>
      </c>
    </row>
    <row r="311" spans="1:7">
      <c r="A311" s="1">
        <v>2127</v>
      </c>
      <c r="B311" s="13">
        <v>40447</v>
      </c>
      <c r="C311" s="15">
        <v>70000168</v>
      </c>
      <c r="D311" s="1" t="s">
        <v>45</v>
      </c>
      <c r="E311" s="1" t="s">
        <v>247</v>
      </c>
      <c r="F311" s="12">
        <v>0</v>
      </c>
      <c r="G311" s="12">
        <v>300.41000000000003</v>
      </c>
    </row>
    <row r="312" spans="1:7">
      <c r="A312" s="1">
        <v>2128</v>
      </c>
      <c r="B312" s="13">
        <v>40447</v>
      </c>
      <c r="C312" s="15">
        <v>70000169</v>
      </c>
      <c r="D312" s="1" t="s">
        <v>45</v>
      </c>
      <c r="E312" s="1" t="s">
        <v>248</v>
      </c>
      <c r="F312" s="12">
        <v>0</v>
      </c>
      <c r="G312" s="12">
        <v>1021.46</v>
      </c>
    </row>
    <row r="313" spans="1:7">
      <c r="A313" s="1">
        <v>2123</v>
      </c>
      <c r="B313" s="13">
        <v>40447</v>
      </c>
      <c r="C313" s="15">
        <v>70000005</v>
      </c>
      <c r="D313" s="1" t="s">
        <v>64</v>
      </c>
      <c r="E313" s="1" t="s">
        <v>369</v>
      </c>
      <c r="F313" s="12">
        <v>0</v>
      </c>
      <c r="G313" s="12">
        <v>1840</v>
      </c>
    </row>
    <row r="314" spans="1:7">
      <c r="A314" s="1">
        <v>2731</v>
      </c>
      <c r="B314" s="13">
        <v>40508</v>
      </c>
      <c r="C314" s="15">
        <v>70000205</v>
      </c>
      <c r="D314" s="1" t="s">
        <v>45</v>
      </c>
      <c r="E314" s="1" t="s">
        <v>365</v>
      </c>
      <c r="F314" s="12">
        <v>0</v>
      </c>
      <c r="G314" s="12">
        <v>10560.78</v>
      </c>
    </row>
    <row r="315" spans="1:7">
      <c r="A315" s="1">
        <v>2730</v>
      </c>
      <c r="B315" s="13">
        <v>40508</v>
      </c>
      <c r="C315" s="15">
        <v>70000008</v>
      </c>
      <c r="D315" s="1" t="s">
        <v>64</v>
      </c>
      <c r="E315" s="1" t="s">
        <v>371</v>
      </c>
      <c r="F315" s="12">
        <v>0</v>
      </c>
      <c r="G315" s="12">
        <v>589</v>
      </c>
    </row>
    <row r="316" spans="1:7">
      <c r="A316" s="1">
        <v>2991</v>
      </c>
      <c r="B316" s="13">
        <v>40538</v>
      </c>
      <c r="C316" s="15">
        <v>62200075</v>
      </c>
      <c r="D316" s="1" t="s">
        <v>21</v>
      </c>
      <c r="E316" s="1" t="s">
        <v>933</v>
      </c>
      <c r="F316" s="12">
        <v>397.98</v>
      </c>
      <c r="G316" s="12">
        <v>0</v>
      </c>
    </row>
    <row r="317" spans="1:7">
      <c r="A317" s="1">
        <v>317</v>
      </c>
      <c r="B317" s="13">
        <v>40236</v>
      </c>
      <c r="C317" s="15">
        <v>70000035</v>
      </c>
      <c r="D317" s="1" t="s">
        <v>45</v>
      </c>
      <c r="E317" s="1" t="s">
        <v>577</v>
      </c>
      <c r="F317" s="12">
        <v>0</v>
      </c>
      <c r="G317" s="12">
        <v>37.51</v>
      </c>
    </row>
    <row r="318" spans="1:7">
      <c r="A318" s="1">
        <v>318</v>
      </c>
      <c r="B318" s="13">
        <v>40236</v>
      </c>
      <c r="C318" s="15">
        <v>70000036</v>
      </c>
      <c r="D318" s="1" t="s">
        <v>45</v>
      </c>
      <c r="E318" s="2" t="s">
        <v>559</v>
      </c>
      <c r="F318" s="12">
        <v>0</v>
      </c>
      <c r="G318" s="12">
        <v>135.41</v>
      </c>
    </row>
    <row r="319" spans="1:7">
      <c r="A319" s="1">
        <v>319</v>
      </c>
      <c r="B319" s="13">
        <v>40236</v>
      </c>
      <c r="C319" s="15">
        <v>70000037</v>
      </c>
      <c r="D319" s="1" t="s">
        <v>45</v>
      </c>
      <c r="E319" s="1" t="s">
        <v>50</v>
      </c>
      <c r="F319" s="12">
        <v>0</v>
      </c>
      <c r="G319" s="12">
        <v>46.09</v>
      </c>
    </row>
    <row r="320" spans="1:7">
      <c r="A320" s="1">
        <v>504</v>
      </c>
      <c r="B320" s="13">
        <v>40264</v>
      </c>
      <c r="C320" s="15">
        <v>70000048</v>
      </c>
      <c r="D320" s="1" t="s">
        <v>45</v>
      </c>
      <c r="E320" s="1" t="s">
        <v>239</v>
      </c>
      <c r="F320" s="12">
        <v>0</v>
      </c>
      <c r="G320" s="12">
        <v>1316.81</v>
      </c>
    </row>
    <row r="321" spans="1:7">
      <c r="A321" s="1">
        <v>505</v>
      </c>
      <c r="B321" s="13">
        <v>40264</v>
      </c>
      <c r="C321" s="15">
        <v>70000049</v>
      </c>
      <c r="D321" s="1" t="s">
        <v>45</v>
      </c>
      <c r="E321" s="1" t="s">
        <v>276</v>
      </c>
      <c r="F321" s="12">
        <v>0</v>
      </c>
      <c r="G321" s="12">
        <v>426.35</v>
      </c>
    </row>
    <row r="322" spans="1:7">
      <c r="A322" s="1">
        <v>506</v>
      </c>
      <c r="B322" s="13">
        <v>40264</v>
      </c>
      <c r="C322" s="15">
        <v>70000050</v>
      </c>
      <c r="D322" s="1" t="s">
        <v>45</v>
      </c>
      <c r="E322" s="2" t="s">
        <v>565</v>
      </c>
      <c r="F322" s="12">
        <v>0</v>
      </c>
      <c r="G322" s="12">
        <v>2991.78</v>
      </c>
    </row>
    <row r="323" spans="1:7">
      <c r="A323" s="1">
        <v>992</v>
      </c>
      <c r="B323" s="13">
        <v>40325</v>
      </c>
      <c r="C323" s="15">
        <v>70000083</v>
      </c>
      <c r="D323" s="1" t="s">
        <v>45</v>
      </c>
      <c r="E323" s="1" t="s">
        <v>644</v>
      </c>
      <c r="F323" s="12">
        <v>0</v>
      </c>
      <c r="G323" s="12">
        <v>1775.28</v>
      </c>
    </row>
    <row r="324" spans="1:7">
      <c r="A324" s="1">
        <v>993</v>
      </c>
      <c r="B324" s="13">
        <v>40325</v>
      </c>
      <c r="C324" s="15">
        <v>70000084</v>
      </c>
      <c r="D324" s="1" t="s">
        <v>45</v>
      </c>
      <c r="E324" s="1" t="s">
        <v>55</v>
      </c>
      <c r="F324" s="12">
        <v>0</v>
      </c>
      <c r="G324" s="12">
        <v>803.5</v>
      </c>
    </row>
    <row r="325" spans="1:7">
      <c r="A325" s="1">
        <v>994</v>
      </c>
      <c r="B325" s="13">
        <v>40325</v>
      </c>
      <c r="C325" s="15">
        <v>70000085</v>
      </c>
      <c r="D325" s="1" t="s">
        <v>45</v>
      </c>
      <c r="E325" s="1" t="s">
        <v>607</v>
      </c>
      <c r="F325" s="12">
        <v>0</v>
      </c>
      <c r="G325" s="12">
        <v>65.45</v>
      </c>
    </row>
    <row r="326" spans="1:7">
      <c r="A326" s="1">
        <v>995</v>
      </c>
      <c r="B326" s="13">
        <v>40325</v>
      </c>
      <c r="C326" s="15">
        <v>70000086</v>
      </c>
      <c r="D326" s="1" t="s">
        <v>45</v>
      </c>
      <c r="E326" s="1" t="s">
        <v>703</v>
      </c>
      <c r="F326" s="12">
        <v>0</v>
      </c>
      <c r="G326" s="12">
        <v>254.66</v>
      </c>
    </row>
    <row r="327" spans="1:7">
      <c r="A327" s="1">
        <v>996</v>
      </c>
      <c r="B327" s="13">
        <v>40325</v>
      </c>
      <c r="C327" s="15">
        <v>70000087</v>
      </c>
      <c r="D327" s="1" t="s">
        <v>45</v>
      </c>
      <c r="E327" s="1" t="s">
        <v>241</v>
      </c>
      <c r="F327" s="12">
        <v>0</v>
      </c>
      <c r="G327" s="12">
        <v>1091.53</v>
      </c>
    </row>
    <row r="328" spans="1:7">
      <c r="A328" s="1">
        <v>997</v>
      </c>
      <c r="B328" s="13">
        <v>40325</v>
      </c>
      <c r="C328" s="15">
        <v>70000088</v>
      </c>
      <c r="D328" s="1" t="s">
        <v>45</v>
      </c>
      <c r="E328" s="1" t="s">
        <v>562</v>
      </c>
      <c r="F328" s="12">
        <v>0</v>
      </c>
      <c r="G328" s="12">
        <v>54.99</v>
      </c>
    </row>
    <row r="329" spans="1:7">
      <c r="A329" s="1">
        <v>998</v>
      </c>
      <c r="B329" s="13">
        <v>40325</v>
      </c>
      <c r="C329" s="15">
        <v>70000089</v>
      </c>
      <c r="D329" s="1" t="s">
        <v>45</v>
      </c>
      <c r="E329" s="1" t="s">
        <v>332</v>
      </c>
      <c r="F329" s="12">
        <v>0</v>
      </c>
      <c r="G329" s="12">
        <v>55.75</v>
      </c>
    </row>
    <row r="330" spans="1:7">
      <c r="A330" s="1">
        <v>999</v>
      </c>
      <c r="B330" s="13">
        <v>40325</v>
      </c>
      <c r="C330" s="15">
        <v>70000090</v>
      </c>
      <c r="D330" s="1" t="s">
        <v>45</v>
      </c>
      <c r="E330" s="2" t="s">
        <v>578</v>
      </c>
      <c r="F330" s="12">
        <v>0</v>
      </c>
      <c r="G330" s="12">
        <v>30.14</v>
      </c>
    </row>
    <row r="331" spans="1:7">
      <c r="A331" s="1">
        <v>1000</v>
      </c>
      <c r="B331" s="13">
        <v>40325</v>
      </c>
      <c r="C331" s="15">
        <v>70000091</v>
      </c>
      <c r="D331" s="1" t="s">
        <v>45</v>
      </c>
      <c r="E331" s="1" t="s">
        <v>279</v>
      </c>
      <c r="F331" s="12">
        <v>0</v>
      </c>
      <c r="G331" s="12">
        <v>25.9</v>
      </c>
    </row>
    <row r="332" spans="1:7">
      <c r="A332" s="1">
        <v>1001</v>
      </c>
      <c r="B332" s="13">
        <v>40325</v>
      </c>
      <c r="C332" s="15">
        <v>70000092</v>
      </c>
      <c r="D332" s="1" t="s">
        <v>45</v>
      </c>
      <c r="E332" s="1" t="s">
        <v>280</v>
      </c>
      <c r="F332" s="12">
        <v>0</v>
      </c>
      <c r="G332" s="12">
        <v>110.14</v>
      </c>
    </row>
    <row r="333" spans="1:7">
      <c r="A333" s="1">
        <v>1002</v>
      </c>
      <c r="B333" s="13">
        <v>40325</v>
      </c>
      <c r="C333" s="15">
        <v>70000093</v>
      </c>
      <c r="D333" s="1" t="s">
        <v>45</v>
      </c>
      <c r="E333" s="1" t="s">
        <v>56</v>
      </c>
      <c r="F333" s="12">
        <v>0</v>
      </c>
      <c r="G333" s="12">
        <v>33.700000000000003</v>
      </c>
    </row>
    <row r="334" spans="1:7">
      <c r="A334" s="1">
        <v>1003</v>
      </c>
      <c r="B334" s="13">
        <v>40325</v>
      </c>
      <c r="C334" s="15">
        <v>70000094</v>
      </c>
      <c r="D334" s="1" t="s">
        <v>45</v>
      </c>
      <c r="E334" s="1" t="s">
        <v>359</v>
      </c>
      <c r="F334" s="12">
        <v>0</v>
      </c>
      <c r="G334" s="12">
        <v>6299.29</v>
      </c>
    </row>
    <row r="335" spans="1:7">
      <c r="A335" s="1">
        <v>1322</v>
      </c>
      <c r="B335" s="13">
        <v>40356</v>
      </c>
      <c r="C335" s="15">
        <v>60700009</v>
      </c>
      <c r="D335" s="1" t="s">
        <v>18</v>
      </c>
      <c r="E335" s="1" t="s">
        <v>903</v>
      </c>
      <c r="F335" s="12">
        <v>2399.2199999999998</v>
      </c>
      <c r="G335" s="12">
        <v>0</v>
      </c>
    </row>
    <row r="336" spans="1:7">
      <c r="A336" s="1">
        <v>1331</v>
      </c>
      <c r="B336" s="13">
        <v>40356</v>
      </c>
      <c r="C336" s="15">
        <v>60800001</v>
      </c>
      <c r="D336" s="1" t="s">
        <v>20</v>
      </c>
      <c r="E336" s="1" t="s">
        <v>374</v>
      </c>
      <c r="F336" s="12">
        <v>0</v>
      </c>
      <c r="G336" s="12">
        <v>12.34</v>
      </c>
    </row>
    <row r="337" spans="1:7">
      <c r="A337" s="1">
        <v>1323</v>
      </c>
      <c r="B337" s="13">
        <v>40356</v>
      </c>
      <c r="C337" s="15">
        <v>62200043</v>
      </c>
      <c r="D337" s="1" t="s">
        <v>21</v>
      </c>
      <c r="E337" s="1" t="s">
        <v>657</v>
      </c>
      <c r="F337" s="12">
        <v>29.96</v>
      </c>
      <c r="G337" s="12">
        <v>0</v>
      </c>
    </row>
    <row r="338" spans="1:7">
      <c r="A338" s="1">
        <v>2425</v>
      </c>
      <c r="B338" s="13">
        <v>40478</v>
      </c>
      <c r="C338" s="15">
        <v>62900011</v>
      </c>
      <c r="D338" s="1" t="s">
        <v>28</v>
      </c>
      <c r="E338" s="1" t="s">
        <v>516</v>
      </c>
      <c r="F338" s="12">
        <v>593.76</v>
      </c>
      <c r="G338" s="12">
        <v>0</v>
      </c>
    </row>
    <row r="339" spans="1:7">
      <c r="A339" s="1">
        <v>2416</v>
      </c>
      <c r="B339" s="13">
        <v>40478</v>
      </c>
      <c r="C339" s="15">
        <v>70000184</v>
      </c>
      <c r="D339" s="1" t="s">
        <v>45</v>
      </c>
      <c r="E339" s="1" t="s">
        <v>364</v>
      </c>
      <c r="F339" s="12">
        <v>0</v>
      </c>
      <c r="G339" s="12">
        <v>4884</v>
      </c>
    </row>
    <row r="340" spans="1:7">
      <c r="A340" s="1">
        <v>2418</v>
      </c>
      <c r="B340" s="13">
        <v>40478</v>
      </c>
      <c r="C340" s="15">
        <v>70000185</v>
      </c>
      <c r="D340" s="1" t="s">
        <v>45</v>
      </c>
      <c r="E340" s="2" t="s">
        <v>620</v>
      </c>
      <c r="F340" s="12">
        <v>0</v>
      </c>
      <c r="G340" s="12">
        <v>2082.38</v>
      </c>
    </row>
    <row r="341" spans="1:7">
      <c r="A341" s="1">
        <v>2419</v>
      </c>
      <c r="B341" s="13">
        <v>40478</v>
      </c>
      <c r="C341" s="15">
        <v>70000186</v>
      </c>
      <c r="D341" s="1" t="s">
        <v>45</v>
      </c>
      <c r="E341" s="1" t="s">
        <v>251</v>
      </c>
      <c r="F341" s="12">
        <v>0</v>
      </c>
      <c r="G341" s="12">
        <v>3947.05</v>
      </c>
    </row>
    <row r="342" spans="1:7">
      <c r="A342" s="1">
        <v>2417</v>
      </c>
      <c r="B342" s="13">
        <v>40478</v>
      </c>
      <c r="C342" s="15">
        <v>70000007</v>
      </c>
      <c r="D342" s="1" t="s">
        <v>64</v>
      </c>
      <c r="E342" s="1" t="s">
        <v>370</v>
      </c>
      <c r="F342" s="12">
        <v>0</v>
      </c>
      <c r="G342" s="12">
        <v>4908</v>
      </c>
    </row>
    <row r="343" spans="1:7">
      <c r="A343" s="1">
        <v>2734</v>
      </c>
      <c r="B343" s="13">
        <v>40509</v>
      </c>
      <c r="C343" s="15">
        <v>70000206</v>
      </c>
      <c r="D343" s="1" t="s">
        <v>45</v>
      </c>
      <c r="E343" s="1" t="s">
        <v>582</v>
      </c>
      <c r="F343" s="12">
        <v>0</v>
      </c>
      <c r="G343" s="12">
        <v>199.72</v>
      </c>
    </row>
    <row r="344" spans="1:7">
      <c r="A344" s="1">
        <v>2735</v>
      </c>
      <c r="B344" s="13">
        <v>40509</v>
      </c>
      <c r="C344" s="15">
        <v>70000207</v>
      </c>
      <c r="D344" s="1" t="s">
        <v>45</v>
      </c>
      <c r="E344" s="1" t="s">
        <v>256</v>
      </c>
      <c r="F344" s="12">
        <v>0</v>
      </c>
      <c r="G344" s="12">
        <v>1965.02</v>
      </c>
    </row>
    <row r="345" spans="1:7">
      <c r="A345" s="1">
        <v>2737</v>
      </c>
      <c r="B345" s="13">
        <v>40509</v>
      </c>
      <c r="C345" s="15">
        <v>70000208</v>
      </c>
      <c r="D345" s="1" t="s">
        <v>45</v>
      </c>
      <c r="E345" s="1" t="s">
        <v>257</v>
      </c>
      <c r="F345" s="12">
        <v>0</v>
      </c>
      <c r="G345" s="12">
        <v>1080</v>
      </c>
    </row>
    <row r="346" spans="1:7">
      <c r="A346" s="1">
        <v>2738</v>
      </c>
      <c r="B346" s="13">
        <v>40509</v>
      </c>
      <c r="C346" s="15">
        <v>70000209</v>
      </c>
      <c r="D346" s="1" t="s">
        <v>45</v>
      </c>
      <c r="E346" s="1" t="s">
        <v>597</v>
      </c>
      <c r="F346" s="12">
        <v>0</v>
      </c>
      <c r="G346" s="12">
        <v>1497.2</v>
      </c>
    </row>
    <row r="347" spans="1:7">
      <c r="A347" s="1">
        <v>2739</v>
      </c>
      <c r="B347" s="13">
        <v>40509</v>
      </c>
      <c r="C347" s="15">
        <v>70000210</v>
      </c>
      <c r="D347" s="1" t="s">
        <v>45</v>
      </c>
      <c r="E347" s="1" t="s">
        <v>623</v>
      </c>
      <c r="F347" s="12">
        <v>0</v>
      </c>
      <c r="G347" s="12">
        <v>256.22000000000003</v>
      </c>
    </row>
    <row r="348" spans="1:7">
      <c r="A348" s="1">
        <v>2740</v>
      </c>
      <c r="B348" s="13">
        <v>40509</v>
      </c>
      <c r="C348" s="15">
        <v>70000211</v>
      </c>
      <c r="D348" s="1" t="s">
        <v>45</v>
      </c>
      <c r="E348" s="1" t="s">
        <v>624</v>
      </c>
      <c r="F348" s="12">
        <v>0</v>
      </c>
      <c r="G348" s="12">
        <v>995.95</v>
      </c>
    </row>
    <row r="349" spans="1:7">
      <c r="A349" s="1">
        <v>2741</v>
      </c>
      <c r="B349" s="13">
        <v>40509</v>
      </c>
      <c r="C349" s="15">
        <v>70000212</v>
      </c>
      <c r="D349" s="1" t="s">
        <v>45</v>
      </c>
      <c r="E349" s="1" t="s">
        <v>649</v>
      </c>
      <c r="F349" s="12">
        <v>0</v>
      </c>
      <c r="G349" s="12">
        <v>802.18</v>
      </c>
    </row>
    <row r="350" spans="1:7">
      <c r="A350" s="1">
        <v>2742</v>
      </c>
      <c r="B350" s="13">
        <v>40509</v>
      </c>
      <c r="C350" s="15">
        <v>70000213</v>
      </c>
      <c r="D350" s="1" t="s">
        <v>45</v>
      </c>
      <c r="E350" s="1" t="s">
        <v>688</v>
      </c>
      <c r="F350" s="12">
        <v>0</v>
      </c>
      <c r="G350" s="12">
        <v>34.43</v>
      </c>
    </row>
    <row r="351" spans="1:7">
      <c r="A351" s="1">
        <v>2743</v>
      </c>
      <c r="B351" s="13">
        <v>40509</v>
      </c>
      <c r="C351" s="15">
        <v>70000214</v>
      </c>
      <c r="D351" s="1" t="s">
        <v>45</v>
      </c>
      <c r="E351" s="1" t="s">
        <v>650</v>
      </c>
      <c r="F351" s="12">
        <v>0</v>
      </c>
      <c r="G351" s="12">
        <v>91.74</v>
      </c>
    </row>
    <row r="352" spans="1:7">
      <c r="A352" s="1">
        <v>2744</v>
      </c>
      <c r="B352" s="13">
        <v>40509</v>
      </c>
      <c r="C352" s="15">
        <v>70000215</v>
      </c>
      <c r="D352" s="1" t="s">
        <v>45</v>
      </c>
      <c r="E352" s="1" t="s">
        <v>625</v>
      </c>
      <c r="F352" s="12">
        <v>0</v>
      </c>
      <c r="G352" s="12">
        <v>121.22</v>
      </c>
    </row>
    <row r="353" spans="1:7">
      <c r="A353" s="1">
        <v>2745</v>
      </c>
      <c r="B353" s="13">
        <v>40509</v>
      </c>
      <c r="C353" s="15">
        <v>70000216</v>
      </c>
      <c r="D353" s="1" t="s">
        <v>45</v>
      </c>
      <c r="E353" s="1" t="s">
        <v>710</v>
      </c>
      <c r="F353" s="12">
        <v>0</v>
      </c>
      <c r="G353" s="12">
        <v>205.09</v>
      </c>
    </row>
    <row r="354" spans="1:7">
      <c r="A354" s="1">
        <v>2746</v>
      </c>
      <c r="B354" s="13">
        <v>40509</v>
      </c>
      <c r="C354" s="15">
        <v>70000217</v>
      </c>
      <c r="D354" s="1" t="s">
        <v>45</v>
      </c>
      <c r="E354" s="1" t="s">
        <v>426</v>
      </c>
      <c r="F354" s="12">
        <v>0</v>
      </c>
      <c r="G354" s="12">
        <v>462.55</v>
      </c>
    </row>
    <row r="355" spans="1:7">
      <c r="A355" s="1">
        <v>2747</v>
      </c>
      <c r="B355" s="13">
        <v>40509</v>
      </c>
      <c r="C355" s="15">
        <v>70000218</v>
      </c>
      <c r="D355" s="1" t="s">
        <v>45</v>
      </c>
      <c r="E355" s="1" t="s">
        <v>323</v>
      </c>
      <c r="F355" s="12">
        <v>0</v>
      </c>
      <c r="G355" s="12">
        <v>814.84</v>
      </c>
    </row>
    <row r="356" spans="1:7">
      <c r="A356" s="1">
        <v>2748</v>
      </c>
      <c r="B356" s="13">
        <v>40509</v>
      </c>
      <c r="C356" s="15">
        <v>70000219</v>
      </c>
      <c r="D356" s="1" t="s">
        <v>45</v>
      </c>
      <c r="E356" s="1" t="s">
        <v>288</v>
      </c>
      <c r="F356" s="12">
        <v>0</v>
      </c>
      <c r="G356" s="12">
        <v>161.11000000000001</v>
      </c>
    </row>
    <row r="357" spans="1:7">
      <c r="A357" s="1">
        <v>2749</v>
      </c>
      <c r="B357" s="13">
        <v>40509</v>
      </c>
      <c r="C357" s="15">
        <v>70000220</v>
      </c>
      <c r="D357" s="1" t="s">
        <v>45</v>
      </c>
      <c r="E357" s="1" t="s">
        <v>592</v>
      </c>
      <c r="F357" s="12">
        <v>0</v>
      </c>
      <c r="G357" s="12">
        <v>382.5</v>
      </c>
    </row>
    <row r="358" spans="1:7">
      <c r="A358" s="1">
        <v>2736</v>
      </c>
      <c r="B358" s="13">
        <v>40509</v>
      </c>
      <c r="C358" s="15">
        <v>70000009</v>
      </c>
      <c r="D358" s="1" t="s">
        <v>64</v>
      </c>
      <c r="E358" s="1" t="s">
        <v>352</v>
      </c>
      <c r="F358" s="12">
        <v>0</v>
      </c>
      <c r="G358" s="12">
        <v>38.4</v>
      </c>
    </row>
    <row r="359" spans="1:7">
      <c r="A359" s="1">
        <v>534</v>
      </c>
      <c r="B359" s="13">
        <v>40265</v>
      </c>
      <c r="C359" s="15">
        <v>60700005</v>
      </c>
      <c r="D359" s="1" t="s">
        <v>18</v>
      </c>
      <c r="E359" s="1" t="s">
        <v>900</v>
      </c>
      <c r="F359" s="12">
        <v>1590</v>
      </c>
      <c r="G359" s="12">
        <v>0</v>
      </c>
    </row>
    <row r="360" spans="1:7">
      <c r="A360" s="1">
        <v>513</v>
      </c>
      <c r="B360" s="13">
        <v>40265</v>
      </c>
      <c r="C360" s="15">
        <v>70000051</v>
      </c>
      <c r="D360" s="1" t="s">
        <v>45</v>
      </c>
      <c r="E360" s="1" t="s">
        <v>560</v>
      </c>
      <c r="F360" s="12">
        <v>0</v>
      </c>
      <c r="G360" s="12">
        <v>181.28</v>
      </c>
    </row>
    <row r="361" spans="1:7">
      <c r="A361" s="1">
        <v>516</v>
      </c>
      <c r="B361" s="13">
        <v>40265</v>
      </c>
      <c r="C361" s="15">
        <v>70000052</v>
      </c>
      <c r="D361" s="1" t="s">
        <v>45</v>
      </c>
      <c r="E361" s="1" t="s">
        <v>720</v>
      </c>
      <c r="F361" s="12">
        <v>0</v>
      </c>
      <c r="G361" s="12">
        <v>29.37</v>
      </c>
    </row>
    <row r="362" spans="1:7">
      <c r="A362" s="1">
        <v>517</v>
      </c>
      <c r="B362" s="13">
        <v>40265</v>
      </c>
      <c r="C362" s="15">
        <v>70000053</v>
      </c>
      <c r="D362" s="1" t="s">
        <v>45</v>
      </c>
      <c r="E362" s="1" t="s">
        <v>700</v>
      </c>
      <c r="F362" s="12">
        <v>0</v>
      </c>
      <c r="G362" s="12">
        <v>86.68</v>
      </c>
    </row>
    <row r="363" spans="1:7">
      <c r="A363" s="1">
        <v>518</v>
      </c>
      <c r="B363" s="13">
        <v>40265</v>
      </c>
      <c r="C363" s="15">
        <v>70000054</v>
      </c>
      <c r="D363" s="1" t="s">
        <v>45</v>
      </c>
      <c r="E363" s="1" t="s">
        <v>52</v>
      </c>
      <c r="F363" s="12">
        <v>0</v>
      </c>
      <c r="G363" s="12">
        <v>518.20000000000005</v>
      </c>
    </row>
    <row r="364" spans="1:7">
      <c r="A364" s="1">
        <v>519</v>
      </c>
      <c r="B364" s="13">
        <v>40265</v>
      </c>
      <c r="C364" s="15">
        <v>70000055</v>
      </c>
      <c r="D364" s="1" t="s">
        <v>45</v>
      </c>
      <c r="E364" s="1" t="s">
        <v>569</v>
      </c>
      <c r="F364" s="12">
        <v>0</v>
      </c>
      <c r="G364" s="12">
        <v>186.34</v>
      </c>
    </row>
    <row r="365" spans="1:7">
      <c r="A365" s="1">
        <v>520</v>
      </c>
      <c r="B365" s="13">
        <v>40265</v>
      </c>
      <c r="C365" s="15">
        <v>70000056</v>
      </c>
      <c r="D365" s="1" t="s">
        <v>45</v>
      </c>
      <c r="E365" s="1" t="s">
        <v>701</v>
      </c>
      <c r="F365" s="12">
        <v>0</v>
      </c>
      <c r="G365" s="12">
        <v>60.6</v>
      </c>
    </row>
    <row r="366" spans="1:7">
      <c r="A366" s="1">
        <v>729</v>
      </c>
      <c r="B366" s="13">
        <v>40296</v>
      </c>
      <c r="C366" s="15">
        <v>62900003</v>
      </c>
      <c r="D366" s="1" t="s">
        <v>28</v>
      </c>
      <c r="E366" s="1" t="s">
        <v>521</v>
      </c>
      <c r="F366" s="12">
        <v>180</v>
      </c>
      <c r="G366" s="12">
        <v>0</v>
      </c>
    </row>
    <row r="367" spans="1:7">
      <c r="A367" s="1">
        <v>1018</v>
      </c>
      <c r="B367" s="13">
        <v>40326</v>
      </c>
      <c r="C367" s="15">
        <v>62200030</v>
      </c>
      <c r="D367" s="1" t="s">
        <v>21</v>
      </c>
      <c r="E367" s="1" t="s">
        <v>393</v>
      </c>
      <c r="F367" s="12">
        <v>240.48</v>
      </c>
      <c r="G367" s="12">
        <v>0</v>
      </c>
    </row>
    <row r="368" spans="1:7">
      <c r="A368" s="1">
        <v>1615</v>
      </c>
      <c r="B368" s="13">
        <v>40387</v>
      </c>
      <c r="C368" s="15">
        <v>70000138</v>
      </c>
      <c r="D368" s="1" t="s">
        <v>45</v>
      </c>
      <c r="E368" s="1" t="s">
        <v>586</v>
      </c>
      <c r="F368" s="12">
        <v>0</v>
      </c>
      <c r="G368" s="12">
        <v>41.69</v>
      </c>
    </row>
    <row r="369" spans="1:7">
      <c r="A369" s="1">
        <v>1890</v>
      </c>
      <c r="B369" s="13">
        <v>40418</v>
      </c>
      <c r="C369" s="15">
        <v>62600000</v>
      </c>
      <c r="D369" s="1" t="s">
        <v>24</v>
      </c>
      <c r="E369" s="1" t="s">
        <v>354</v>
      </c>
      <c r="F369" s="12">
        <v>152.80000000000001</v>
      </c>
      <c r="G369" s="12">
        <v>0</v>
      </c>
    </row>
    <row r="370" spans="1:7">
      <c r="A370" s="1">
        <v>2472</v>
      </c>
      <c r="B370" s="13">
        <v>40479</v>
      </c>
      <c r="C370" s="15">
        <v>60700016</v>
      </c>
      <c r="D370" s="1" t="s">
        <v>18</v>
      </c>
      <c r="E370" s="1" t="s">
        <v>344</v>
      </c>
      <c r="F370" s="12">
        <v>12270</v>
      </c>
      <c r="G370" s="12">
        <v>0</v>
      </c>
    </row>
    <row r="371" spans="1:7">
      <c r="A371" s="1">
        <v>2474</v>
      </c>
      <c r="B371" s="13">
        <v>40479</v>
      </c>
      <c r="C371" s="15">
        <v>62200067</v>
      </c>
      <c r="D371" s="1" t="s">
        <v>21</v>
      </c>
      <c r="E371" s="1" t="s">
        <v>665</v>
      </c>
      <c r="F371" s="12">
        <v>656.81</v>
      </c>
      <c r="G371" s="12">
        <v>0</v>
      </c>
    </row>
    <row r="372" spans="1:7">
      <c r="A372" s="1">
        <v>2430</v>
      </c>
      <c r="B372" s="13">
        <v>40479</v>
      </c>
      <c r="C372" s="15">
        <v>62400040</v>
      </c>
      <c r="D372" s="1" t="s">
        <v>23</v>
      </c>
      <c r="E372" s="1" t="s">
        <v>400</v>
      </c>
      <c r="F372" s="12">
        <v>280</v>
      </c>
      <c r="G372" s="12">
        <v>0</v>
      </c>
    </row>
    <row r="373" spans="1:7">
      <c r="A373" s="1">
        <v>2431</v>
      </c>
      <c r="B373" s="13">
        <v>40479</v>
      </c>
      <c r="C373" s="15">
        <v>70000187</v>
      </c>
      <c r="D373" s="1" t="s">
        <v>45</v>
      </c>
      <c r="E373" s="1" t="s">
        <v>564</v>
      </c>
      <c r="F373" s="12">
        <v>0</v>
      </c>
      <c r="G373" s="12">
        <v>9.85</v>
      </c>
    </row>
    <row r="374" spans="1:7">
      <c r="A374" s="1">
        <v>2433</v>
      </c>
      <c r="B374" s="13">
        <v>40479</v>
      </c>
      <c r="C374" s="15">
        <v>70000188</v>
      </c>
      <c r="D374" s="1" t="s">
        <v>45</v>
      </c>
      <c r="E374" s="1" t="s">
        <v>252</v>
      </c>
      <c r="F374" s="12">
        <v>0</v>
      </c>
      <c r="G374" s="12">
        <v>960</v>
      </c>
    </row>
    <row r="375" spans="1:7">
      <c r="A375" s="1">
        <v>2434</v>
      </c>
      <c r="B375" s="13">
        <v>40479</v>
      </c>
      <c r="C375" s="15">
        <v>70000189</v>
      </c>
      <c r="D375" s="1" t="s">
        <v>45</v>
      </c>
      <c r="E375" s="2" t="s">
        <v>596</v>
      </c>
      <c r="F375" s="12">
        <v>0</v>
      </c>
      <c r="G375" s="12">
        <v>2668.34</v>
      </c>
    </row>
    <row r="376" spans="1:7">
      <c r="A376" s="1">
        <v>2435</v>
      </c>
      <c r="B376" s="13">
        <v>40479</v>
      </c>
      <c r="C376" s="15">
        <v>70000190</v>
      </c>
      <c r="D376" s="1" t="s">
        <v>45</v>
      </c>
      <c r="E376" s="1" t="s">
        <v>709</v>
      </c>
      <c r="F376" s="12">
        <v>0</v>
      </c>
      <c r="G376" s="12">
        <v>40.67</v>
      </c>
    </row>
    <row r="377" spans="1:7">
      <c r="A377" s="1">
        <v>2436</v>
      </c>
      <c r="B377" s="13">
        <v>40479</v>
      </c>
      <c r="C377" s="15">
        <v>70000191</v>
      </c>
      <c r="D377" s="1" t="s">
        <v>45</v>
      </c>
      <c r="E377" s="2" t="s">
        <v>621</v>
      </c>
      <c r="F377" s="12">
        <v>0</v>
      </c>
      <c r="G377" s="12">
        <v>137.16999999999999</v>
      </c>
    </row>
    <row r="378" spans="1:7">
      <c r="A378" s="1">
        <v>2437</v>
      </c>
      <c r="B378" s="13">
        <v>40479</v>
      </c>
      <c r="C378" s="15">
        <v>70000192</v>
      </c>
      <c r="D378" s="1" t="s">
        <v>45</v>
      </c>
      <c r="E378" s="1" t="s">
        <v>648</v>
      </c>
      <c r="F378" s="12">
        <v>0</v>
      </c>
      <c r="G378" s="12">
        <v>257.18</v>
      </c>
    </row>
    <row r="379" spans="1:7">
      <c r="A379" s="1">
        <v>2438</v>
      </c>
      <c r="B379" s="13">
        <v>40479</v>
      </c>
      <c r="C379" s="15">
        <v>70000193</v>
      </c>
      <c r="D379" s="1" t="s">
        <v>45</v>
      </c>
      <c r="E379" s="1" t="s">
        <v>552</v>
      </c>
      <c r="F379" s="12">
        <v>0</v>
      </c>
      <c r="G379" s="12">
        <v>51.66</v>
      </c>
    </row>
    <row r="380" spans="1:7">
      <c r="A380" s="1">
        <v>2439</v>
      </c>
      <c r="B380" s="13">
        <v>40479</v>
      </c>
      <c r="C380" s="15">
        <v>70000194</v>
      </c>
      <c r="D380" s="1" t="s">
        <v>45</v>
      </c>
      <c r="E380" s="2" t="s">
        <v>629</v>
      </c>
      <c r="F380" s="12">
        <v>0</v>
      </c>
      <c r="G380" s="12">
        <v>119.52</v>
      </c>
    </row>
    <row r="381" spans="1:7">
      <c r="A381" s="1">
        <v>2441</v>
      </c>
      <c r="B381" s="13">
        <v>40479</v>
      </c>
      <c r="C381" s="15">
        <v>70000195</v>
      </c>
      <c r="D381" s="1" t="s">
        <v>45</v>
      </c>
      <c r="E381" s="1" t="s">
        <v>622</v>
      </c>
      <c r="F381" s="12">
        <v>0</v>
      </c>
      <c r="G381" s="12">
        <v>30.47</v>
      </c>
    </row>
    <row r="382" spans="1:7">
      <c r="A382" s="1">
        <v>2442</v>
      </c>
      <c r="B382" s="13">
        <v>40479</v>
      </c>
      <c r="C382" s="15">
        <v>70000196</v>
      </c>
      <c r="D382" s="1" t="s">
        <v>45</v>
      </c>
      <c r="E382" s="1" t="s">
        <v>253</v>
      </c>
      <c r="F382" s="12">
        <v>0</v>
      </c>
      <c r="G382" s="12">
        <v>592</v>
      </c>
    </row>
    <row r="383" spans="1:7">
      <c r="A383" s="1">
        <v>2443</v>
      </c>
      <c r="B383" s="13">
        <v>40479</v>
      </c>
      <c r="C383" s="15">
        <v>70000197</v>
      </c>
      <c r="D383" s="1" t="s">
        <v>45</v>
      </c>
      <c r="E383" s="1" t="s">
        <v>322</v>
      </c>
      <c r="F383" s="12">
        <v>0</v>
      </c>
      <c r="G383" s="12">
        <v>180</v>
      </c>
    </row>
    <row r="384" spans="1:7">
      <c r="A384" s="1">
        <v>2758</v>
      </c>
      <c r="B384" s="13">
        <v>40510</v>
      </c>
      <c r="C384" s="15">
        <v>60700019</v>
      </c>
      <c r="D384" s="1" t="s">
        <v>18</v>
      </c>
      <c r="E384" s="1" t="s">
        <v>909</v>
      </c>
      <c r="F384" s="12">
        <v>3744</v>
      </c>
      <c r="G384" s="12">
        <v>0</v>
      </c>
    </row>
    <row r="385" spans="1:7">
      <c r="A385" s="1">
        <v>116</v>
      </c>
      <c r="B385" s="13">
        <v>40207</v>
      </c>
      <c r="C385" s="15">
        <v>70000001</v>
      </c>
      <c r="D385" s="1" t="s">
        <v>45</v>
      </c>
      <c r="E385" s="1" t="s">
        <v>312</v>
      </c>
      <c r="F385" s="12">
        <v>0</v>
      </c>
      <c r="G385" s="12">
        <v>7081.08</v>
      </c>
    </row>
    <row r="386" spans="1:7">
      <c r="A386" s="1">
        <v>359</v>
      </c>
      <c r="B386" s="13">
        <v>40237</v>
      </c>
      <c r="C386" s="15">
        <v>60700004</v>
      </c>
      <c r="D386" s="1" t="s">
        <v>18</v>
      </c>
      <c r="E386" s="1" t="s">
        <v>899</v>
      </c>
      <c r="F386" s="12">
        <v>244.14</v>
      </c>
      <c r="G386" s="12">
        <v>0</v>
      </c>
    </row>
    <row r="387" spans="1:7">
      <c r="A387" s="1">
        <v>335</v>
      </c>
      <c r="B387" s="13">
        <v>40237</v>
      </c>
      <c r="C387" s="15">
        <v>64000001</v>
      </c>
      <c r="D387" s="1" t="s">
        <v>474</v>
      </c>
      <c r="E387" s="1" t="s">
        <v>476</v>
      </c>
      <c r="F387" s="12">
        <v>1810.7</v>
      </c>
      <c r="G387" s="12">
        <v>0</v>
      </c>
    </row>
    <row r="388" spans="1:7">
      <c r="A388" s="1">
        <v>336</v>
      </c>
      <c r="B388" s="13">
        <v>40237</v>
      </c>
      <c r="C388" s="15">
        <v>64000006</v>
      </c>
      <c r="D388" s="1" t="s">
        <v>401</v>
      </c>
      <c r="E388" s="1" t="s">
        <v>403</v>
      </c>
      <c r="F388" s="12">
        <v>1470.7</v>
      </c>
      <c r="G388" s="12">
        <v>0</v>
      </c>
    </row>
    <row r="389" spans="1:7">
      <c r="A389" s="1">
        <v>340</v>
      </c>
      <c r="B389" s="13">
        <v>40237</v>
      </c>
      <c r="C389" s="15">
        <v>64000008</v>
      </c>
      <c r="D389" s="1" t="s">
        <v>530</v>
      </c>
      <c r="E389" s="1" t="s">
        <v>532</v>
      </c>
      <c r="F389" s="12">
        <v>1881.81</v>
      </c>
      <c r="G389" s="12">
        <v>0</v>
      </c>
    </row>
    <row r="390" spans="1:7">
      <c r="A390" s="1">
        <v>337</v>
      </c>
      <c r="B390" s="13">
        <v>40237</v>
      </c>
      <c r="C390" s="15">
        <v>64000009</v>
      </c>
      <c r="D390" s="2" t="s">
        <v>580</v>
      </c>
      <c r="E390" s="1" t="s">
        <v>670</v>
      </c>
      <c r="F390" s="12">
        <v>1341.14</v>
      </c>
      <c r="G390" s="12">
        <v>0</v>
      </c>
    </row>
    <row r="391" spans="1:7">
      <c r="A391" s="1">
        <v>1043</v>
      </c>
      <c r="B391" s="13">
        <v>40327</v>
      </c>
      <c r="C391" s="15">
        <v>60700007</v>
      </c>
      <c r="D391" s="1" t="s">
        <v>18</v>
      </c>
      <c r="E391" s="1" t="s">
        <v>902</v>
      </c>
      <c r="F391" s="12">
        <v>790.56</v>
      </c>
      <c r="G391" s="12">
        <v>0</v>
      </c>
    </row>
    <row r="392" spans="1:7">
      <c r="A392" s="1">
        <v>1030</v>
      </c>
      <c r="B392" s="13">
        <v>40327</v>
      </c>
      <c r="C392" s="15">
        <v>62200031</v>
      </c>
      <c r="D392" s="1" t="s">
        <v>21</v>
      </c>
      <c r="E392" s="1" t="s">
        <v>920</v>
      </c>
      <c r="F392" s="12">
        <v>314</v>
      </c>
      <c r="G392" s="12">
        <v>0</v>
      </c>
    </row>
    <row r="393" spans="1:7">
      <c r="A393" s="1">
        <v>1031</v>
      </c>
      <c r="B393" s="13">
        <v>40327</v>
      </c>
      <c r="C393" s="15">
        <v>62200032</v>
      </c>
      <c r="D393" s="1" t="s">
        <v>21</v>
      </c>
      <c r="E393" s="2" t="s">
        <v>921</v>
      </c>
      <c r="F393" s="12">
        <v>274</v>
      </c>
      <c r="G393" s="12">
        <v>0</v>
      </c>
    </row>
    <row r="394" spans="1:7">
      <c r="A394" s="1">
        <v>1895</v>
      </c>
      <c r="B394" s="13">
        <v>40419</v>
      </c>
      <c r="C394" s="15">
        <v>62200054</v>
      </c>
      <c r="D394" s="1" t="s">
        <v>21</v>
      </c>
      <c r="E394" s="1" t="s">
        <v>924</v>
      </c>
      <c r="F394" s="12">
        <v>425</v>
      </c>
      <c r="G394" s="12">
        <v>0</v>
      </c>
    </row>
    <row r="395" spans="1:7">
      <c r="A395" s="1">
        <v>2146</v>
      </c>
      <c r="B395" s="13">
        <v>40450</v>
      </c>
      <c r="C395" s="15">
        <v>70000170</v>
      </c>
      <c r="D395" s="1" t="s">
        <v>45</v>
      </c>
      <c r="E395" s="1" t="s">
        <v>321</v>
      </c>
      <c r="F395" s="12">
        <v>0</v>
      </c>
      <c r="G395" s="12">
        <v>1088.92</v>
      </c>
    </row>
    <row r="396" spans="1:7">
      <c r="A396" s="1">
        <v>2147</v>
      </c>
      <c r="B396" s="13">
        <v>40450</v>
      </c>
      <c r="C396" s="15">
        <v>70000171</v>
      </c>
      <c r="D396" s="1" t="s">
        <v>45</v>
      </c>
      <c r="E396" s="1" t="s">
        <v>425</v>
      </c>
      <c r="F396" s="12">
        <v>0</v>
      </c>
      <c r="G396" s="12">
        <v>761.1</v>
      </c>
    </row>
    <row r="397" spans="1:7">
      <c r="A397" s="1">
        <v>2148</v>
      </c>
      <c r="B397" s="13">
        <v>40450</v>
      </c>
      <c r="C397" s="15">
        <v>70000172</v>
      </c>
      <c r="D397" s="1" t="s">
        <v>45</v>
      </c>
      <c r="E397" s="1" t="s">
        <v>336</v>
      </c>
      <c r="F397" s="12">
        <v>0</v>
      </c>
      <c r="G397" s="12">
        <v>274.45999999999998</v>
      </c>
    </row>
    <row r="398" spans="1:7">
      <c r="A398" s="1">
        <v>2149</v>
      </c>
      <c r="B398" s="13">
        <v>40450</v>
      </c>
      <c r="C398" s="15">
        <v>70000173</v>
      </c>
      <c r="D398" s="1" t="s">
        <v>45</v>
      </c>
      <c r="E398" s="1" t="s">
        <v>617</v>
      </c>
      <c r="F398" s="12">
        <v>0</v>
      </c>
      <c r="G398" s="12">
        <v>45.65</v>
      </c>
    </row>
    <row r="399" spans="1:7">
      <c r="A399" s="1">
        <v>2150</v>
      </c>
      <c r="B399" s="13">
        <v>40450</v>
      </c>
      <c r="C399" s="15">
        <v>70000174</v>
      </c>
      <c r="D399" s="1" t="s">
        <v>45</v>
      </c>
      <c r="E399" s="1" t="s">
        <v>551</v>
      </c>
      <c r="F399" s="12">
        <v>0</v>
      </c>
      <c r="G399" s="12">
        <v>33.44</v>
      </c>
    </row>
    <row r="400" spans="1:7">
      <c r="A400" s="1">
        <v>2151</v>
      </c>
      <c r="B400" s="13">
        <v>40450</v>
      </c>
      <c r="C400" s="15">
        <v>70000175</v>
      </c>
      <c r="D400" s="1" t="s">
        <v>45</v>
      </c>
      <c r="E400" s="2" t="s">
        <v>593</v>
      </c>
      <c r="F400" s="12">
        <v>0</v>
      </c>
      <c r="G400" s="12">
        <v>62.72</v>
      </c>
    </row>
    <row r="401" spans="1:7">
      <c r="A401" s="1">
        <v>2152</v>
      </c>
      <c r="B401" s="13">
        <v>40450</v>
      </c>
      <c r="C401" s="15">
        <v>70000176</v>
      </c>
      <c r="D401" s="1" t="s">
        <v>45</v>
      </c>
      <c r="E401" s="1" t="s">
        <v>618</v>
      </c>
      <c r="F401" s="12">
        <v>0</v>
      </c>
      <c r="G401" s="12">
        <v>185.68</v>
      </c>
    </row>
    <row r="402" spans="1:7">
      <c r="A402" s="1">
        <v>2153</v>
      </c>
      <c r="B402" s="13">
        <v>40450</v>
      </c>
      <c r="C402" s="15">
        <v>70000177</v>
      </c>
      <c r="D402" s="1" t="s">
        <v>45</v>
      </c>
      <c r="E402" s="2" t="s">
        <v>594</v>
      </c>
      <c r="F402" s="12">
        <v>0</v>
      </c>
      <c r="G402" s="12">
        <v>92.84</v>
      </c>
    </row>
    <row r="403" spans="1:7">
      <c r="A403" s="1">
        <v>2154</v>
      </c>
      <c r="B403" s="13">
        <v>40450</v>
      </c>
      <c r="C403" s="15">
        <v>70000178</v>
      </c>
      <c r="D403" s="1" t="s">
        <v>45</v>
      </c>
      <c r="E403" s="1" t="s">
        <v>61</v>
      </c>
      <c r="F403" s="12">
        <v>0</v>
      </c>
      <c r="G403" s="12">
        <v>372</v>
      </c>
    </row>
    <row r="404" spans="1:7">
      <c r="A404" s="1">
        <v>2155</v>
      </c>
      <c r="B404" s="13">
        <v>40450</v>
      </c>
      <c r="C404" s="15">
        <v>70000179</v>
      </c>
      <c r="D404" s="1" t="s">
        <v>45</v>
      </c>
      <c r="E404" s="2" t="s">
        <v>619</v>
      </c>
      <c r="F404" s="12">
        <v>0</v>
      </c>
      <c r="G404" s="12">
        <v>36.99</v>
      </c>
    </row>
    <row r="405" spans="1:7">
      <c r="A405" s="1">
        <v>2154</v>
      </c>
      <c r="B405" s="13">
        <v>40450</v>
      </c>
      <c r="C405" s="15">
        <v>70000006</v>
      </c>
      <c r="D405" s="1" t="s">
        <v>64</v>
      </c>
      <c r="E405" s="1" t="s">
        <v>61</v>
      </c>
      <c r="F405" s="12">
        <v>0</v>
      </c>
      <c r="G405" s="12">
        <v>256</v>
      </c>
    </row>
    <row r="406" spans="1:7">
      <c r="A406" s="1">
        <v>2479</v>
      </c>
      <c r="B406" s="13">
        <v>40480</v>
      </c>
      <c r="C406" s="15">
        <v>62200068</v>
      </c>
      <c r="D406" s="1" t="s">
        <v>21</v>
      </c>
      <c r="E406" s="1" t="s">
        <v>930</v>
      </c>
      <c r="F406" s="12">
        <v>1323.22</v>
      </c>
      <c r="G406" s="12">
        <v>0</v>
      </c>
    </row>
    <row r="407" spans="1:7">
      <c r="A407" s="1">
        <v>2477</v>
      </c>
      <c r="B407" s="13">
        <v>40480</v>
      </c>
      <c r="C407" s="15">
        <v>62400041</v>
      </c>
      <c r="D407" s="1" t="s">
        <v>23</v>
      </c>
      <c r="E407" s="1" t="s">
        <v>466</v>
      </c>
      <c r="F407" s="12">
        <v>1716</v>
      </c>
      <c r="G407" s="12">
        <v>0</v>
      </c>
    </row>
    <row r="408" spans="1:7">
      <c r="A408" s="1">
        <v>3003</v>
      </c>
      <c r="B408" s="13">
        <v>40541</v>
      </c>
      <c r="C408" s="15">
        <v>70000227</v>
      </c>
      <c r="D408" s="1" t="s">
        <v>45</v>
      </c>
      <c r="E408" s="1" t="s">
        <v>366</v>
      </c>
      <c r="F408" s="12">
        <v>0</v>
      </c>
      <c r="G408" s="12">
        <v>2610.4499999999998</v>
      </c>
    </row>
    <row r="409" spans="1:7">
      <c r="A409" s="1">
        <v>3004</v>
      </c>
      <c r="B409" s="13">
        <v>40541</v>
      </c>
      <c r="C409" s="15">
        <v>70000228</v>
      </c>
      <c r="D409" s="1" t="s">
        <v>45</v>
      </c>
      <c r="E409" s="1" t="s">
        <v>261</v>
      </c>
      <c r="F409" s="12">
        <v>0</v>
      </c>
      <c r="G409" s="12">
        <v>20495.38</v>
      </c>
    </row>
    <row r="410" spans="1:7">
      <c r="A410" s="1">
        <v>3002</v>
      </c>
      <c r="B410" s="13">
        <v>40541</v>
      </c>
      <c r="C410" s="15">
        <v>70000010</v>
      </c>
      <c r="D410" s="1" t="s">
        <v>64</v>
      </c>
      <c r="E410" s="1" t="s">
        <v>372</v>
      </c>
      <c r="F410" s="12">
        <v>0</v>
      </c>
      <c r="G410" s="12">
        <v>72</v>
      </c>
    </row>
    <row r="411" spans="1:7">
      <c r="A411" s="1">
        <v>119</v>
      </c>
      <c r="B411" s="13">
        <v>40208</v>
      </c>
      <c r="C411" s="15">
        <v>70000002</v>
      </c>
      <c r="D411" s="1" t="s">
        <v>45</v>
      </c>
      <c r="E411" s="1" t="s">
        <v>641</v>
      </c>
      <c r="F411" s="12">
        <v>0</v>
      </c>
      <c r="G411" s="12">
        <v>648.12</v>
      </c>
    </row>
    <row r="412" spans="1:7">
      <c r="A412" s="1">
        <v>120</v>
      </c>
      <c r="B412" s="13">
        <v>40208</v>
      </c>
      <c r="C412" s="15">
        <v>70000003</v>
      </c>
      <c r="D412" s="1" t="s">
        <v>45</v>
      </c>
      <c r="E412" s="1" t="s">
        <v>270</v>
      </c>
      <c r="F412" s="12">
        <v>0</v>
      </c>
      <c r="G412" s="12">
        <v>601.67999999999995</v>
      </c>
    </row>
    <row r="413" spans="1:7">
      <c r="A413" s="1">
        <v>121</v>
      </c>
      <c r="B413" s="13">
        <v>40208</v>
      </c>
      <c r="C413" s="15">
        <v>70000004</v>
      </c>
      <c r="D413" s="1" t="s">
        <v>45</v>
      </c>
      <c r="E413" s="1" t="s">
        <v>271</v>
      </c>
      <c r="F413" s="12">
        <v>0</v>
      </c>
      <c r="G413" s="12">
        <v>327.8</v>
      </c>
    </row>
    <row r="414" spans="1:7">
      <c r="A414" s="1">
        <v>122</v>
      </c>
      <c r="B414" s="13">
        <v>40208</v>
      </c>
      <c r="C414" s="15">
        <v>70000005</v>
      </c>
      <c r="D414" s="1" t="s">
        <v>45</v>
      </c>
      <c r="E414" s="2" t="s">
        <v>547</v>
      </c>
      <c r="F414" s="12">
        <v>0</v>
      </c>
      <c r="G414" s="12">
        <v>128</v>
      </c>
    </row>
    <row r="415" spans="1:7">
      <c r="A415" s="1">
        <v>123</v>
      </c>
      <c r="B415" s="13">
        <v>40208</v>
      </c>
      <c r="C415" s="15">
        <v>70000006</v>
      </c>
      <c r="D415" s="1" t="s">
        <v>45</v>
      </c>
      <c r="E415" s="1" t="s">
        <v>46</v>
      </c>
      <c r="F415" s="12">
        <v>0</v>
      </c>
      <c r="G415" s="12">
        <v>41.14</v>
      </c>
    </row>
    <row r="416" spans="1:7">
      <c r="A416" s="1">
        <v>833</v>
      </c>
      <c r="B416" s="13">
        <v>40298</v>
      </c>
      <c r="C416" s="15">
        <v>60700006</v>
      </c>
      <c r="D416" s="1" t="s">
        <v>18</v>
      </c>
      <c r="E416" s="1" t="s">
        <v>901</v>
      </c>
      <c r="F416" s="12">
        <v>407.86</v>
      </c>
      <c r="G416" s="12">
        <v>0</v>
      </c>
    </row>
    <row r="417" spans="1:7">
      <c r="A417" s="1">
        <v>802</v>
      </c>
      <c r="B417" s="13">
        <v>40298</v>
      </c>
      <c r="C417" s="15">
        <v>62900004</v>
      </c>
      <c r="D417" s="1" t="s">
        <v>28</v>
      </c>
      <c r="E417" s="1" t="s">
        <v>29</v>
      </c>
      <c r="F417" s="12">
        <v>974.7</v>
      </c>
      <c r="G417" s="12">
        <v>0</v>
      </c>
    </row>
    <row r="418" spans="1:7">
      <c r="A418" s="1">
        <v>753</v>
      </c>
      <c r="B418" s="13">
        <v>40298</v>
      </c>
      <c r="C418" s="15">
        <v>64000003</v>
      </c>
      <c r="D418" s="1" t="s">
        <v>474</v>
      </c>
      <c r="E418" s="1" t="s">
        <v>478</v>
      </c>
      <c r="F418" s="12">
        <v>2134.0100000000002</v>
      </c>
      <c r="G418" s="12">
        <v>0</v>
      </c>
    </row>
    <row r="419" spans="1:7">
      <c r="A419" s="1">
        <v>754</v>
      </c>
      <c r="B419" s="13">
        <v>40298</v>
      </c>
      <c r="C419" s="15">
        <v>64000008</v>
      </c>
      <c r="D419" s="1" t="s">
        <v>401</v>
      </c>
      <c r="E419" s="1" t="s">
        <v>405</v>
      </c>
      <c r="F419" s="12">
        <v>1847.18</v>
      </c>
      <c r="G419" s="12">
        <v>0</v>
      </c>
    </row>
    <row r="420" spans="1:7">
      <c r="A420" s="1">
        <v>755</v>
      </c>
      <c r="B420" s="13">
        <v>40298</v>
      </c>
      <c r="C420" s="15">
        <v>64000011</v>
      </c>
      <c r="D420" s="2" t="s">
        <v>580</v>
      </c>
      <c r="E420" s="1" t="s">
        <v>672</v>
      </c>
      <c r="F420" s="12">
        <v>1521.94</v>
      </c>
      <c r="G420" s="12">
        <v>0</v>
      </c>
    </row>
    <row r="421" spans="1:7">
      <c r="A421" s="1">
        <v>758</v>
      </c>
      <c r="B421" s="13">
        <v>40298</v>
      </c>
      <c r="C421" s="15">
        <v>64000013</v>
      </c>
      <c r="D421" s="1" t="s">
        <v>490</v>
      </c>
      <c r="E421" s="1" t="s">
        <v>492</v>
      </c>
      <c r="F421" s="12">
        <v>1209.0899999999999</v>
      </c>
      <c r="G421" s="12">
        <v>0</v>
      </c>
    </row>
    <row r="422" spans="1:7">
      <c r="A422" s="1">
        <v>762</v>
      </c>
      <c r="B422" s="13">
        <v>40298</v>
      </c>
      <c r="C422" s="15">
        <v>70000058</v>
      </c>
      <c r="D422" s="1" t="s">
        <v>45</v>
      </c>
      <c r="E422" s="1" t="s">
        <v>549</v>
      </c>
      <c r="F422" s="12">
        <v>0</v>
      </c>
      <c r="G422" s="12">
        <v>38.61</v>
      </c>
    </row>
    <row r="423" spans="1:7">
      <c r="A423" s="1">
        <v>763</v>
      </c>
      <c r="B423" s="13">
        <v>40298</v>
      </c>
      <c r="C423" s="15">
        <v>70000059</v>
      </c>
      <c r="D423" s="1" t="s">
        <v>45</v>
      </c>
      <c r="E423" s="1" t="s">
        <v>315</v>
      </c>
      <c r="F423" s="12">
        <v>0</v>
      </c>
      <c r="G423" s="12">
        <v>2486.0300000000002</v>
      </c>
    </row>
    <row r="424" spans="1:7">
      <c r="A424" s="1">
        <v>764</v>
      </c>
      <c r="B424" s="13">
        <v>40298</v>
      </c>
      <c r="C424" s="15">
        <v>70000060</v>
      </c>
      <c r="D424" s="1" t="s">
        <v>45</v>
      </c>
      <c r="E424" s="1" t="s">
        <v>606</v>
      </c>
      <c r="F424" s="12">
        <v>0</v>
      </c>
      <c r="G424" s="12">
        <v>9.35</v>
      </c>
    </row>
    <row r="425" spans="1:7">
      <c r="A425" s="1">
        <v>765</v>
      </c>
      <c r="B425" s="13">
        <v>40298</v>
      </c>
      <c r="C425" s="15">
        <v>70000061</v>
      </c>
      <c r="D425" s="1" t="s">
        <v>45</v>
      </c>
      <c r="E425" s="1" t="s">
        <v>277</v>
      </c>
      <c r="F425" s="12">
        <v>0</v>
      </c>
      <c r="G425" s="12">
        <v>31.1</v>
      </c>
    </row>
    <row r="426" spans="1:7">
      <c r="A426" s="1">
        <v>766</v>
      </c>
      <c r="B426" s="13">
        <v>40298</v>
      </c>
      <c r="C426" s="15">
        <v>70000062</v>
      </c>
      <c r="D426" s="1" t="s">
        <v>45</v>
      </c>
      <c r="E426" s="1" t="s">
        <v>420</v>
      </c>
      <c r="F426" s="12">
        <v>0</v>
      </c>
      <c r="G426" s="12">
        <v>1635.31</v>
      </c>
    </row>
    <row r="427" spans="1:7">
      <c r="A427" s="1">
        <v>767</v>
      </c>
      <c r="B427" s="13">
        <v>40298</v>
      </c>
      <c r="C427" s="15">
        <v>70000063</v>
      </c>
      <c r="D427" s="1" t="s">
        <v>45</v>
      </c>
      <c r="E427" s="1" t="s">
        <v>714</v>
      </c>
      <c r="F427" s="12">
        <v>0</v>
      </c>
      <c r="G427" s="12">
        <v>19.25</v>
      </c>
    </row>
    <row r="428" spans="1:7">
      <c r="A428" s="1">
        <v>768</v>
      </c>
      <c r="B428" s="13">
        <v>40298</v>
      </c>
      <c r="C428" s="15">
        <v>70000064</v>
      </c>
      <c r="D428" s="1" t="s">
        <v>45</v>
      </c>
      <c r="E428" s="1" t="s">
        <v>561</v>
      </c>
      <c r="F428" s="12">
        <v>0</v>
      </c>
      <c r="G428" s="12">
        <v>166.98</v>
      </c>
    </row>
    <row r="429" spans="1:7">
      <c r="A429" s="1">
        <v>769</v>
      </c>
      <c r="B429" s="13">
        <v>40298</v>
      </c>
      <c r="C429" s="15">
        <v>70000065</v>
      </c>
      <c r="D429" s="1" t="s">
        <v>45</v>
      </c>
      <c r="E429" s="1" t="s">
        <v>331</v>
      </c>
      <c r="F429" s="12">
        <v>0</v>
      </c>
      <c r="G429" s="12">
        <v>190.47</v>
      </c>
    </row>
    <row r="430" spans="1:7">
      <c r="A430" s="1">
        <v>770</v>
      </c>
      <c r="B430" s="13">
        <v>40298</v>
      </c>
      <c r="C430" s="15">
        <v>70000066</v>
      </c>
      <c r="D430" s="1" t="s">
        <v>45</v>
      </c>
      <c r="E430" s="1" t="s">
        <v>721</v>
      </c>
      <c r="F430" s="12">
        <v>0</v>
      </c>
      <c r="G430" s="12">
        <v>20.79</v>
      </c>
    </row>
    <row r="431" spans="1:7">
      <c r="A431" s="1">
        <v>771</v>
      </c>
      <c r="B431" s="13">
        <v>40298</v>
      </c>
      <c r="C431" s="15">
        <v>70000067</v>
      </c>
      <c r="D431" s="1" t="s">
        <v>45</v>
      </c>
      <c r="E431" s="1" t="s">
        <v>240</v>
      </c>
      <c r="F431" s="12">
        <v>0</v>
      </c>
      <c r="G431" s="12">
        <v>3291.36</v>
      </c>
    </row>
    <row r="432" spans="1:7">
      <c r="A432" s="1">
        <v>772</v>
      </c>
      <c r="B432" s="13">
        <v>40298</v>
      </c>
      <c r="C432" s="15">
        <v>70000068</v>
      </c>
      <c r="D432" s="1" t="s">
        <v>45</v>
      </c>
      <c r="E432" s="1" t="s">
        <v>566</v>
      </c>
      <c r="F432" s="12">
        <v>0</v>
      </c>
      <c r="G432" s="12">
        <v>4099.05</v>
      </c>
    </row>
    <row r="433" spans="1:7">
      <c r="A433" s="1">
        <v>773</v>
      </c>
      <c r="B433" s="13">
        <v>40298</v>
      </c>
      <c r="C433" s="15">
        <v>70000069</v>
      </c>
      <c r="D433" s="1" t="s">
        <v>45</v>
      </c>
      <c r="E433" s="1" t="s">
        <v>702</v>
      </c>
      <c r="F433" s="12">
        <v>0</v>
      </c>
      <c r="G433" s="12">
        <v>759.83</v>
      </c>
    </row>
    <row r="434" spans="1:7">
      <c r="A434" s="1">
        <v>774</v>
      </c>
      <c r="B434" s="13">
        <v>40298</v>
      </c>
      <c r="C434" s="15">
        <v>70000070</v>
      </c>
      <c r="D434" s="1" t="s">
        <v>45</v>
      </c>
      <c r="E434" s="1" t="s">
        <v>643</v>
      </c>
      <c r="F434" s="12">
        <v>0</v>
      </c>
      <c r="G434" s="12">
        <v>1062.5</v>
      </c>
    </row>
    <row r="435" spans="1:7">
      <c r="A435" s="1">
        <v>775</v>
      </c>
      <c r="B435" s="13">
        <v>40298</v>
      </c>
      <c r="C435" s="15">
        <v>70000071</v>
      </c>
      <c r="D435" s="1" t="s">
        <v>45</v>
      </c>
      <c r="E435" s="1" t="s">
        <v>570</v>
      </c>
      <c r="F435" s="12">
        <v>0</v>
      </c>
      <c r="G435" s="12">
        <v>36.19</v>
      </c>
    </row>
    <row r="436" spans="1:7">
      <c r="A436" s="1">
        <v>776</v>
      </c>
      <c r="B436" s="13">
        <v>40298</v>
      </c>
      <c r="C436" s="15">
        <v>70000072</v>
      </c>
      <c r="D436" s="1" t="s">
        <v>45</v>
      </c>
      <c r="E436" s="1" t="s">
        <v>571</v>
      </c>
      <c r="F436" s="12">
        <v>0</v>
      </c>
      <c r="G436" s="12">
        <v>33.22</v>
      </c>
    </row>
    <row r="437" spans="1:7">
      <c r="A437" s="1">
        <v>792</v>
      </c>
      <c r="B437" s="13">
        <v>40298</v>
      </c>
      <c r="C437" s="15">
        <v>70000073</v>
      </c>
      <c r="D437" s="1" t="s">
        <v>45</v>
      </c>
      <c r="E437" s="1" t="s">
        <v>685</v>
      </c>
      <c r="F437" s="12">
        <v>0</v>
      </c>
      <c r="G437" s="12">
        <v>124.19</v>
      </c>
    </row>
    <row r="438" spans="1:7">
      <c r="A438" s="1">
        <v>793</v>
      </c>
      <c r="B438" s="13">
        <v>40298</v>
      </c>
      <c r="C438" s="15">
        <v>70000074</v>
      </c>
      <c r="D438" s="1" t="s">
        <v>45</v>
      </c>
      <c r="E438" s="1" t="s">
        <v>53</v>
      </c>
      <c r="F438" s="12">
        <v>0</v>
      </c>
      <c r="G438" s="12">
        <v>48.65</v>
      </c>
    </row>
    <row r="439" spans="1:7">
      <c r="A439" s="1">
        <v>794</v>
      </c>
      <c r="B439" s="13">
        <v>40298</v>
      </c>
      <c r="C439" s="15">
        <v>70000075</v>
      </c>
      <c r="D439" s="1" t="s">
        <v>45</v>
      </c>
      <c r="E439" s="2" t="s">
        <v>572</v>
      </c>
      <c r="F439" s="12">
        <v>0</v>
      </c>
      <c r="G439" s="12">
        <v>130.54</v>
      </c>
    </row>
    <row r="440" spans="1:7">
      <c r="A440" s="1">
        <v>795</v>
      </c>
      <c r="B440" s="13">
        <v>40298</v>
      </c>
      <c r="C440" s="15">
        <v>70000076</v>
      </c>
      <c r="D440" s="1" t="s">
        <v>45</v>
      </c>
      <c r="E440" s="1" t="s">
        <v>278</v>
      </c>
      <c r="F440" s="12">
        <v>0</v>
      </c>
      <c r="G440" s="12">
        <v>74.89</v>
      </c>
    </row>
    <row r="441" spans="1:7">
      <c r="A441" s="1">
        <v>774</v>
      </c>
      <c r="B441" s="13">
        <v>40298</v>
      </c>
      <c r="C441" s="15">
        <v>70000002</v>
      </c>
      <c r="D441" s="1" t="s">
        <v>64</v>
      </c>
      <c r="E441" s="1" t="s">
        <v>643</v>
      </c>
      <c r="F441" s="12">
        <v>0</v>
      </c>
      <c r="G441" s="12">
        <v>200.31</v>
      </c>
    </row>
    <row r="442" spans="1:7">
      <c r="A442" s="1">
        <v>1371</v>
      </c>
      <c r="B442" s="13">
        <v>40359</v>
      </c>
      <c r="C442" s="15">
        <v>62200044</v>
      </c>
      <c r="D442" s="1" t="s">
        <v>21</v>
      </c>
      <c r="E442" s="1" t="s">
        <v>658</v>
      </c>
      <c r="F442" s="12">
        <v>3060</v>
      </c>
      <c r="G442" s="12">
        <v>0</v>
      </c>
    </row>
    <row r="443" spans="1:7">
      <c r="A443" s="1">
        <v>1347</v>
      </c>
      <c r="B443" s="13">
        <v>40359</v>
      </c>
      <c r="C443" s="15">
        <v>64000005</v>
      </c>
      <c r="D443" s="1" t="s">
        <v>474</v>
      </c>
      <c r="E443" s="1" t="s">
        <v>480</v>
      </c>
      <c r="F443" s="12">
        <v>2170.62</v>
      </c>
      <c r="G443" s="12">
        <v>0</v>
      </c>
    </row>
    <row r="444" spans="1:7">
      <c r="A444" s="1">
        <v>1344</v>
      </c>
      <c r="B444" s="13">
        <v>40359</v>
      </c>
      <c r="C444" s="15">
        <v>64000010</v>
      </c>
      <c r="D444" s="1" t="s">
        <v>401</v>
      </c>
      <c r="E444" s="1" t="s">
        <v>407</v>
      </c>
      <c r="F444" s="12">
        <v>1810.78</v>
      </c>
      <c r="G444" s="12">
        <v>0</v>
      </c>
    </row>
    <row r="445" spans="1:7">
      <c r="A445" s="1">
        <v>1350</v>
      </c>
      <c r="B445" s="13">
        <v>40359</v>
      </c>
      <c r="C445" s="15">
        <v>64000013</v>
      </c>
      <c r="D445" s="2" t="s">
        <v>580</v>
      </c>
      <c r="E445" s="1" t="s">
        <v>674</v>
      </c>
      <c r="F445" s="12">
        <v>1622.86</v>
      </c>
      <c r="G445" s="12">
        <v>0</v>
      </c>
    </row>
    <row r="446" spans="1:7">
      <c r="A446" s="1">
        <v>1364</v>
      </c>
      <c r="B446" s="13">
        <v>40359</v>
      </c>
      <c r="C446" s="15">
        <v>64000014</v>
      </c>
      <c r="D446" s="2" t="s">
        <v>580</v>
      </c>
      <c r="E446" s="1" t="s">
        <v>675</v>
      </c>
      <c r="F446" s="12">
        <v>1067.54</v>
      </c>
      <c r="G446" s="12">
        <v>0</v>
      </c>
    </row>
    <row r="447" spans="1:7">
      <c r="A447" s="1">
        <v>1348</v>
      </c>
      <c r="B447" s="13">
        <v>40359</v>
      </c>
      <c r="C447" s="15">
        <v>64000015</v>
      </c>
      <c r="D447" s="1" t="s">
        <v>490</v>
      </c>
      <c r="E447" s="1" t="s">
        <v>494</v>
      </c>
      <c r="F447" s="12">
        <v>1512.86</v>
      </c>
      <c r="G447" s="12">
        <v>0</v>
      </c>
    </row>
    <row r="448" spans="1:7">
      <c r="A448" s="1">
        <v>1363</v>
      </c>
      <c r="B448" s="13">
        <v>40359</v>
      </c>
      <c r="C448" s="15">
        <v>64000016</v>
      </c>
      <c r="D448" s="1" t="s">
        <v>490</v>
      </c>
      <c r="E448" s="1" t="s">
        <v>495</v>
      </c>
      <c r="F448" s="12">
        <v>548.35</v>
      </c>
      <c r="G448" s="12">
        <v>0</v>
      </c>
    </row>
    <row r="449" spans="1:7">
      <c r="A449" s="1">
        <v>1349</v>
      </c>
      <c r="B449" s="13">
        <v>40359</v>
      </c>
      <c r="C449" s="15">
        <v>64000016</v>
      </c>
      <c r="D449" s="2" t="s">
        <v>535</v>
      </c>
      <c r="E449" s="2" t="s">
        <v>537</v>
      </c>
      <c r="F449" s="12">
        <v>1354.19</v>
      </c>
      <c r="G449" s="12">
        <v>0</v>
      </c>
    </row>
    <row r="450" spans="1:7">
      <c r="A450" s="1">
        <v>1379</v>
      </c>
      <c r="B450" s="13">
        <v>40359</v>
      </c>
      <c r="C450" s="15">
        <v>64000017</v>
      </c>
      <c r="D450" s="2" t="s">
        <v>535</v>
      </c>
      <c r="E450" s="1" t="s">
        <v>538</v>
      </c>
      <c r="F450" s="12">
        <v>245.01</v>
      </c>
      <c r="G450" s="12">
        <v>0</v>
      </c>
    </row>
    <row r="451" spans="1:7">
      <c r="A451" s="1">
        <v>1639</v>
      </c>
      <c r="B451" s="13">
        <v>40389</v>
      </c>
      <c r="C451" s="15">
        <v>77800000</v>
      </c>
      <c r="D451" s="1" t="s">
        <v>66</v>
      </c>
      <c r="E451" s="1" t="s">
        <v>68</v>
      </c>
      <c r="F451" s="12">
        <v>0</v>
      </c>
      <c r="G451" s="12">
        <v>179.05</v>
      </c>
    </row>
    <row r="452" spans="1:7">
      <c r="A452" s="1">
        <v>2200</v>
      </c>
      <c r="B452" s="13">
        <v>40451</v>
      </c>
      <c r="C452" s="14">
        <v>60200012</v>
      </c>
      <c r="D452" s="10" t="s">
        <v>15</v>
      </c>
      <c r="E452" s="1" t="s">
        <v>297</v>
      </c>
      <c r="F452" s="12">
        <v>937</v>
      </c>
      <c r="G452" s="12">
        <v>0</v>
      </c>
    </row>
    <row r="453" spans="1:7">
      <c r="A453" s="1">
        <v>2176</v>
      </c>
      <c r="B453" s="13">
        <v>40451</v>
      </c>
      <c r="C453" s="14">
        <v>60600004</v>
      </c>
      <c r="D453" s="10" t="s">
        <v>17</v>
      </c>
      <c r="E453" s="1" t="s">
        <v>269</v>
      </c>
      <c r="F453" s="12">
        <v>0</v>
      </c>
      <c r="G453" s="12">
        <v>1452.77</v>
      </c>
    </row>
    <row r="454" spans="1:7">
      <c r="A454" s="1">
        <v>2168</v>
      </c>
      <c r="B454" s="13">
        <v>40451</v>
      </c>
      <c r="C454" s="15">
        <v>60700014</v>
      </c>
      <c r="D454" s="1" t="s">
        <v>18</v>
      </c>
      <c r="E454" s="1" t="s">
        <v>343</v>
      </c>
      <c r="F454" s="12">
        <v>21318</v>
      </c>
      <c r="G454" s="12">
        <v>0</v>
      </c>
    </row>
    <row r="455" spans="1:7">
      <c r="A455" s="1">
        <v>2206</v>
      </c>
      <c r="B455" s="13">
        <v>40451</v>
      </c>
      <c r="C455" s="15">
        <v>60700015</v>
      </c>
      <c r="D455" s="1" t="s">
        <v>18</v>
      </c>
      <c r="E455" s="1" t="s">
        <v>906</v>
      </c>
      <c r="F455" s="12">
        <v>55.86</v>
      </c>
      <c r="G455" s="12">
        <v>0</v>
      </c>
    </row>
    <row r="456" spans="1:7">
      <c r="A456" s="1">
        <v>2202</v>
      </c>
      <c r="B456" s="13">
        <v>40451</v>
      </c>
      <c r="C456" s="15">
        <v>62200059</v>
      </c>
      <c r="D456" s="1" t="s">
        <v>21</v>
      </c>
      <c r="E456" s="1" t="s">
        <v>661</v>
      </c>
      <c r="F456" s="12">
        <v>30</v>
      </c>
      <c r="G456" s="12">
        <v>0</v>
      </c>
    </row>
    <row r="457" spans="1:7">
      <c r="A457" s="1">
        <v>2203</v>
      </c>
      <c r="B457" s="13">
        <v>40451</v>
      </c>
      <c r="C457" s="15">
        <v>62200060</v>
      </c>
      <c r="D457" s="1" t="s">
        <v>21</v>
      </c>
      <c r="E457" s="1" t="s">
        <v>662</v>
      </c>
      <c r="F457" s="12">
        <v>63</v>
      </c>
      <c r="G457" s="12">
        <v>0</v>
      </c>
    </row>
    <row r="458" spans="1:7">
      <c r="A458" s="1">
        <v>2204</v>
      </c>
      <c r="B458" s="13">
        <v>40451</v>
      </c>
      <c r="C458" s="15">
        <v>62200061</v>
      </c>
      <c r="D458" s="1" t="s">
        <v>21</v>
      </c>
      <c r="E458" s="1" t="s">
        <v>663</v>
      </c>
      <c r="F458" s="12">
        <v>250</v>
      </c>
      <c r="G458" s="12">
        <v>0</v>
      </c>
    </row>
    <row r="459" spans="1:7">
      <c r="A459" s="1">
        <v>2205</v>
      </c>
      <c r="B459" s="13">
        <v>40451</v>
      </c>
      <c r="C459" s="15">
        <v>62200062</v>
      </c>
      <c r="D459" s="1" t="s">
        <v>21</v>
      </c>
      <c r="E459" s="1" t="s">
        <v>926</v>
      </c>
      <c r="F459" s="12">
        <v>287.26</v>
      </c>
      <c r="G459" s="12">
        <v>0</v>
      </c>
    </row>
    <row r="460" spans="1:7">
      <c r="A460" s="1">
        <v>2193</v>
      </c>
      <c r="B460" s="13">
        <v>40451</v>
      </c>
      <c r="C460" s="15">
        <v>62400036</v>
      </c>
      <c r="D460" s="1" t="s">
        <v>23</v>
      </c>
      <c r="E460" s="1" t="s">
        <v>463</v>
      </c>
      <c r="F460" s="12">
        <v>760.5</v>
      </c>
      <c r="G460" s="12">
        <v>0</v>
      </c>
    </row>
    <row r="461" spans="1:7">
      <c r="A461" s="1">
        <v>2194</v>
      </c>
      <c r="B461" s="13">
        <v>40451</v>
      </c>
      <c r="C461" s="15">
        <v>62400037</v>
      </c>
      <c r="D461" s="1" t="s">
        <v>23</v>
      </c>
      <c r="E461" s="1" t="s">
        <v>464</v>
      </c>
      <c r="F461" s="12">
        <v>760.5</v>
      </c>
      <c r="G461" s="12">
        <v>0</v>
      </c>
    </row>
    <row r="462" spans="1:7">
      <c r="A462" s="1">
        <v>2195</v>
      </c>
      <c r="B462" s="13">
        <v>40451</v>
      </c>
      <c r="C462" s="15">
        <v>62400038</v>
      </c>
      <c r="D462" s="1" t="s">
        <v>23</v>
      </c>
      <c r="E462" s="1" t="s">
        <v>429</v>
      </c>
      <c r="F462" s="12">
        <v>193</v>
      </c>
      <c r="G462" s="12">
        <v>0</v>
      </c>
    </row>
    <row r="463" spans="1:7">
      <c r="A463" s="1">
        <v>2184</v>
      </c>
      <c r="B463" s="13">
        <v>40451</v>
      </c>
      <c r="C463" s="15">
        <v>64000010</v>
      </c>
      <c r="D463" s="1" t="s">
        <v>474</v>
      </c>
      <c r="E463" s="1" t="s">
        <v>484</v>
      </c>
      <c r="F463" s="12">
        <v>1676.33</v>
      </c>
      <c r="G463" s="12">
        <v>0</v>
      </c>
    </row>
    <row r="464" spans="1:7">
      <c r="A464" s="1">
        <v>2186</v>
      </c>
      <c r="B464" s="13">
        <v>40451</v>
      </c>
      <c r="C464" s="15">
        <v>64000015</v>
      </c>
      <c r="D464" s="1" t="s">
        <v>401</v>
      </c>
      <c r="E464" s="1" t="s">
        <v>411</v>
      </c>
      <c r="F464" s="12">
        <v>1422.53</v>
      </c>
      <c r="G464" s="12">
        <v>0</v>
      </c>
    </row>
    <row r="465" spans="1:7">
      <c r="A465" s="1">
        <v>2188</v>
      </c>
      <c r="B465" s="13">
        <v>40451</v>
      </c>
      <c r="C465" s="15">
        <v>64000019</v>
      </c>
      <c r="D465" s="2" t="s">
        <v>580</v>
      </c>
      <c r="E465" s="1" t="s">
        <v>679</v>
      </c>
      <c r="F465" s="12">
        <v>1403.56</v>
      </c>
      <c r="G465" s="12">
        <v>0</v>
      </c>
    </row>
    <row r="466" spans="1:7">
      <c r="A466" s="1">
        <v>2189</v>
      </c>
      <c r="B466" s="13">
        <v>40451</v>
      </c>
      <c r="C466" s="15">
        <v>64000020</v>
      </c>
      <c r="D466" s="1" t="s">
        <v>490</v>
      </c>
      <c r="E466" s="1" t="s">
        <v>499</v>
      </c>
      <c r="F466" s="12">
        <v>1413.22</v>
      </c>
      <c r="G466" s="12">
        <v>0</v>
      </c>
    </row>
    <row r="467" spans="1:7">
      <c r="A467" s="1">
        <v>2191</v>
      </c>
      <c r="B467" s="13">
        <v>40451</v>
      </c>
      <c r="C467" s="15">
        <v>64000018</v>
      </c>
      <c r="D467" s="2" t="s">
        <v>543</v>
      </c>
      <c r="E467" s="1" t="s">
        <v>510</v>
      </c>
      <c r="F467" s="12">
        <v>1323.22</v>
      </c>
      <c r="G467" s="12">
        <v>0</v>
      </c>
    </row>
    <row r="468" spans="1:7">
      <c r="A468" s="1">
        <v>2760</v>
      </c>
      <c r="B468" s="13">
        <v>40512</v>
      </c>
      <c r="C468" s="14">
        <v>60100003</v>
      </c>
      <c r="D468" s="10" t="s">
        <v>6</v>
      </c>
      <c r="E468" s="1" t="s">
        <v>233</v>
      </c>
      <c r="F468" s="12">
        <v>10812</v>
      </c>
      <c r="G468" s="12">
        <v>0</v>
      </c>
    </row>
    <row r="469" spans="1:7">
      <c r="A469" s="1">
        <v>2773</v>
      </c>
      <c r="B469" s="13">
        <v>40512</v>
      </c>
      <c r="C469" s="15">
        <v>62200071</v>
      </c>
      <c r="D469" s="1" t="s">
        <v>21</v>
      </c>
      <c r="E469" s="2" t="s">
        <v>397</v>
      </c>
      <c r="F469" s="12">
        <v>2764.17</v>
      </c>
      <c r="G469" s="12">
        <v>0</v>
      </c>
    </row>
    <row r="470" spans="1:7">
      <c r="A470" s="1">
        <v>2770</v>
      </c>
      <c r="B470" s="13">
        <v>40512</v>
      </c>
      <c r="C470" s="15">
        <v>62400042</v>
      </c>
      <c r="D470" s="1" t="s">
        <v>23</v>
      </c>
      <c r="E470" s="1" t="s">
        <v>345</v>
      </c>
      <c r="F470" s="12">
        <v>15198</v>
      </c>
      <c r="G470" s="12">
        <v>0</v>
      </c>
    </row>
    <row r="471" spans="1:7">
      <c r="A471" s="1">
        <v>2771</v>
      </c>
      <c r="B471" s="13">
        <v>40512</v>
      </c>
      <c r="C471" s="15">
        <v>62900017</v>
      </c>
      <c r="D471" s="1" t="s">
        <v>28</v>
      </c>
      <c r="E471" s="1" t="s">
        <v>940</v>
      </c>
      <c r="F471" s="12">
        <v>1088</v>
      </c>
      <c r="G471" s="12">
        <v>0</v>
      </c>
    </row>
    <row r="472" spans="1:7">
      <c r="A472" s="1">
        <v>2775</v>
      </c>
      <c r="B472" s="13">
        <v>40512</v>
      </c>
      <c r="C472" s="15">
        <v>64000012</v>
      </c>
      <c r="D472" s="1" t="s">
        <v>474</v>
      </c>
      <c r="E472" s="1" t="s">
        <v>486</v>
      </c>
      <c r="F472" s="12">
        <v>1991.72</v>
      </c>
      <c r="G472" s="12">
        <v>0</v>
      </c>
    </row>
    <row r="473" spans="1:7">
      <c r="A473" s="1">
        <v>2779</v>
      </c>
      <c r="B473" s="13">
        <v>40512</v>
      </c>
      <c r="C473" s="15">
        <v>64000017</v>
      </c>
      <c r="D473" s="1" t="s">
        <v>401</v>
      </c>
      <c r="E473" s="1" t="s">
        <v>413</v>
      </c>
      <c r="F473" s="12">
        <v>1739.75</v>
      </c>
      <c r="G473" s="12">
        <v>0</v>
      </c>
    </row>
    <row r="474" spans="1:7">
      <c r="A474" s="1">
        <v>2777</v>
      </c>
      <c r="B474" s="13">
        <v>40512</v>
      </c>
      <c r="C474" s="15">
        <v>64000021</v>
      </c>
      <c r="D474" s="2" t="s">
        <v>580</v>
      </c>
      <c r="E474" s="1" t="s">
        <v>681</v>
      </c>
      <c r="F474" s="12">
        <v>1585.67</v>
      </c>
      <c r="G474" s="12">
        <v>0</v>
      </c>
    </row>
    <row r="475" spans="1:7">
      <c r="A475" s="1">
        <v>2776</v>
      </c>
      <c r="B475" s="13">
        <v>40512</v>
      </c>
      <c r="C475" s="15">
        <v>64000022</v>
      </c>
      <c r="D475" s="1" t="s">
        <v>490</v>
      </c>
      <c r="E475" s="1" t="s">
        <v>501</v>
      </c>
      <c r="F475" s="12">
        <v>1413.98</v>
      </c>
      <c r="G475" s="12">
        <v>0</v>
      </c>
    </row>
    <row r="476" spans="1:7">
      <c r="A476" s="1">
        <v>2782</v>
      </c>
      <c r="B476" s="13">
        <v>40512</v>
      </c>
      <c r="C476" s="15">
        <v>64000020</v>
      </c>
      <c r="D476" s="2" t="s">
        <v>543</v>
      </c>
      <c r="E476" s="2" t="s">
        <v>544</v>
      </c>
      <c r="F476" s="12">
        <v>1303.98</v>
      </c>
      <c r="G476" s="12">
        <v>0</v>
      </c>
    </row>
    <row r="477" spans="1:7">
      <c r="A477" s="1">
        <v>3016</v>
      </c>
      <c r="B477" s="13">
        <v>40542</v>
      </c>
      <c r="C477" s="15">
        <v>70000229</v>
      </c>
      <c r="D477" s="1" t="s">
        <v>45</v>
      </c>
      <c r="E477" s="1" t="s">
        <v>262</v>
      </c>
      <c r="F477" s="12">
        <v>0</v>
      </c>
      <c r="G477" s="12">
        <v>400</v>
      </c>
    </row>
    <row r="478" spans="1:7">
      <c r="A478" s="1">
        <v>3017</v>
      </c>
      <c r="B478" s="13">
        <v>40542</v>
      </c>
      <c r="C478" s="15">
        <v>70000230</v>
      </c>
      <c r="D478" s="1" t="s">
        <v>45</v>
      </c>
      <c r="E478" s="1" t="s">
        <v>567</v>
      </c>
      <c r="F478" s="12">
        <v>0</v>
      </c>
      <c r="G478" s="12">
        <v>46.53</v>
      </c>
    </row>
    <row r="479" spans="1:7">
      <c r="A479" s="1">
        <v>3018</v>
      </c>
      <c r="B479" s="13">
        <v>40542</v>
      </c>
      <c r="C479" s="15">
        <v>70000231</v>
      </c>
      <c r="D479" s="1" t="s">
        <v>45</v>
      </c>
      <c r="E479" s="1" t="s">
        <v>263</v>
      </c>
      <c r="F479" s="12">
        <v>0</v>
      </c>
      <c r="G479" s="12">
        <v>2842.36</v>
      </c>
    </row>
    <row r="480" spans="1:7">
      <c r="A480" s="1">
        <v>3019</v>
      </c>
      <c r="B480" s="13">
        <v>40542</v>
      </c>
      <c r="C480" s="15">
        <v>70000232</v>
      </c>
      <c r="D480" s="1" t="s">
        <v>45</v>
      </c>
      <c r="E480" s="1" t="s">
        <v>651</v>
      </c>
      <c r="F480" s="12">
        <v>0</v>
      </c>
      <c r="G480" s="12">
        <v>332.53</v>
      </c>
    </row>
    <row r="481" spans="1:7">
      <c r="A481" s="1">
        <v>3020</v>
      </c>
      <c r="B481" s="13">
        <v>40542</v>
      </c>
      <c r="C481" s="15">
        <v>70000233</v>
      </c>
      <c r="D481" s="1" t="s">
        <v>45</v>
      </c>
      <c r="E481" s="1" t="s">
        <v>63</v>
      </c>
      <c r="F481" s="12">
        <v>0</v>
      </c>
      <c r="G481" s="12">
        <v>409.92</v>
      </c>
    </row>
    <row r="482" spans="1:7">
      <c r="A482" s="1">
        <v>3021</v>
      </c>
      <c r="B482" s="13">
        <v>40542</v>
      </c>
      <c r="C482" s="15">
        <v>70000234</v>
      </c>
      <c r="D482" s="1" t="s">
        <v>45</v>
      </c>
      <c r="E482" s="1" t="s">
        <v>427</v>
      </c>
      <c r="F482" s="12">
        <v>0</v>
      </c>
      <c r="G482" s="12">
        <v>1285.51</v>
      </c>
    </row>
    <row r="483" spans="1:7">
      <c r="A483" s="1">
        <v>3022</v>
      </c>
      <c r="B483" s="13">
        <v>40542</v>
      </c>
      <c r="C483" s="15">
        <v>70000235</v>
      </c>
      <c r="D483" s="1" t="s">
        <v>45</v>
      </c>
      <c r="E483" s="1" t="s">
        <v>264</v>
      </c>
      <c r="F483" s="12">
        <v>0</v>
      </c>
      <c r="G483" s="12">
        <v>202.4</v>
      </c>
    </row>
    <row r="484" spans="1:7">
      <c r="A484" s="1">
        <v>3023</v>
      </c>
      <c r="B484" s="13">
        <v>40542</v>
      </c>
      <c r="C484" s="15">
        <v>70000236</v>
      </c>
      <c r="D484" s="1" t="s">
        <v>45</v>
      </c>
      <c r="E484" s="1" t="s">
        <v>627</v>
      </c>
      <c r="F484" s="12">
        <v>0</v>
      </c>
      <c r="G484" s="12">
        <v>668.44</v>
      </c>
    </row>
    <row r="485" spans="1:7">
      <c r="A485" s="1">
        <v>3024</v>
      </c>
      <c r="B485" s="13">
        <v>40542</v>
      </c>
      <c r="C485" s="15">
        <v>70000237</v>
      </c>
      <c r="D485" s="1" t="s">
        <v>45</v>
      </c>
      <c r="E485" s="1" t="s">
        <v>595</v>
      </c>
      <c r="F485" s="12">
        <v>0</v>
      </c>
      <c r="G485" s="12">
        <v>87.78</v>
      </c>
    </row>
    <row r="486" spans="1:7">
      <c r="A486" s="1">
        <v>3025</v>
      </c>
      <c r="B486" s="13">
        <v>40542</v>
      </c>
      <c r="C486" s="15">
        <v>70000238</v>
      </c>
      <c r="D486" s="1" t="s">
        <v>45</v>
      </c>
      <c r="E486" s="1" t="s">
        <v>726</v>
      </c>
      <c r="F486" s="12">
        <v>0</v>
      </c>
      <c r="G486" s="12">
        <v>101.44</v>
      </c>
    </row>
    <row r="487" spans="1:7">
      <c r="A487" s="1">
        <v>3026</v>
      </c>
      <c r="B487" s="13">
        <v>40542</v>
      </c>
      <c r="C487" s="15">
        <v>70000239</v>
      </c>
      <c r="D487" s="1" t="s">
        <v>45</v>
      </c>
      <c r="E487" s="2" t="s">
        <v>631</v>
      </c>
      <c r="F487" s="12">
        <v>0</v>
      </c>
      <c r="G487" s="12">
        <v>146.85</v>
      </c>
    </row>
    <row r="488" spans="1:7">
      <c r="A488" s="1">
        <v>3027</v>
      </c>
      <c r="B488" s="13">
        <v>40542</v>
      </c>
      <c r="C488" s="15">
        <v>70000240</v>
      </c>
      <c r="D488" s="1" t="s">
        <v>45</v>
      </c>
      <c r="E488" s="1" t="s">
        <v>628</v>
      </c>
      <c r="F488" s="12">
        <v>0</v>
      </c>
      <c r="G488" s="12">
        <v>134.97</v>
      </c>
    </row>
    <row r="489" spans="1:7">
      <c r="A489" s="1">
        <v>3028</v>
      </c>
      <c r="B489" s="13">
        <v>40542</v>
      </c>
      <c r="C489" s="15">
        <v>70000241</v>
      </c>
      <c r="D489" s="1" t="s">
        <v>45</v>
      </c>
      <c r="E489" s="1" t="s">
        <v>554</v>
      </c>
      <c r="F489" s="12">
        <v>0</v>
      </c>
      <c r="G489" s="12">
        <v>33</v>
      </c>
    </row>
    <row r="490" spans="1:7">
      <c r="A490" s="1">
        <v>3029</v>
      </c>
      <c r="B490" s="13">
        <v>40542</v>
      </c>
      <c r="C490" s="15">
        <v>70000242</v>
      </c>
      <c r="D490" s="1" t="s">
        <v>45</v>
      </c>
      <c r="E490" s="1" t="s">
        <v>598</v>
      </c>
      <c r="F490" s="12">
        <v>0</v>
      </c>
      <c r="G490" s="12">
        <v>787.21</v>
      </c>
    </row>
    <row r="491" spans="1:7">
      <c r="A491" s="1">
        <v>3030</v>
      </c>
      <c r="B491" s="13">
        <v>40542</v>
      </c>
      <c r="C491" s="15">
        <v>70000243</v>
      </c>
      <c r="D491" s="1" t="s">
        <v>45</v>
      </c>
      <c r="E491" s="1" t="s">
        <v>324</v>
      </c>
      <c r="F491" s="12">
        <v>0</v>
      </c>
      <c r="G491" s="12">
        <v>2843.42</v>
      </c>
    </row>
    <row r="492" spans="1:7">
      <c r="A492" s="1">
        <v>3031</v>
      </c>
      <c r="B492" s="13">
        <v>40542</v>
      </c>
      <c r="C492" s="15">
        <v>70000244</v>
      </c>
      <c r="D492" s="1" t="s">
        <v>45</v>
      </c>
      <c r="E492" s="1" t="s">
        <v>470</v>
      </c>
      <c r="F492" s="12">
        <v>0</v>
      </c>
      <c r="G492" s="12">
        <v>241.67</v>
      </c>
    </row>
    <row r="493" spans="1:7">
      <c r="A493" s="1">
        <v>3032</v>
      </c>
      <c r="B493" s="13">
        <v>40542</v>
      </c>
      <c r="C493" s="15">
        <v>70000245</v>
      </c>
      <c r="D493" s="1" t="s">
        <v>45</v>
      </c>
      <c r="E493" s="2" t="s">
        <v>633</v>
      </c>
      <c r="F493" s="12">
        <v>0</v>
      </c>
      <c r="G493" s="12">
        <v>75</v>
      </c>
    </row>
    <row r="494" spans="1:7">
      <c r="A494" s="1">
        <v>3033</v>
      </c>
      <c r="B494" s="13">
        <v>40542</v>
      </c>
      <c r="C494" s="15">
        <v>70000246</v>
      </c>
      <c r="D494" s="1" t="s">
        <v>45</v>
      </c>
      <c r="E494" s="2" t="s">
        <v>635</v>
      </c>
      <c r="F494" s="12">
        <v>0</v>
      </c>
      <c r="G494" s="12">
        <v>137.94</v>
      </c>
    </row>
    <row r="495" spans="1:7">
      <c r="A495" s="1">
        <v>3034</v>
      </c>
      <c r="B495" s="13">
        <v>40542</v>
      </c>
      <c r="C495" s="15">
        <v>70000247</v>
      </c>
      <c r="D495" s="1" t="s">
        <v>45</v>
      </c>
      <c r="E495" s="1" t="s">
        <v>575</v>
      </c>
      <c r="F495" s="12">
        <v>0</v>
      </c>
      <c r="G495" s="12">
        <v>30.58</v>
      </c>
    </row>
    <row r="496" spans="1:7">
      <c r="A496" s="1">
        <v>155</v>
      </c>
      <c r="B496" s="13">
        <v>40209</v>
      </c>
      <c r="C496" s="14">
        <v>60200000</v>
      </c>
      <c r="D496" s="10" t="s">
        <v>15</v>
      </c>
      <c r="E496" s="1" t="s">
        <v>265</v>
      </c>
      <c r="F496" s="12">
        <v>3429.07</v>
      </c>
      <c r="G496" s="12">
        <v>0</v>
      </c>
    </row>
    <row r="497" spans="1:7">
      <c r="A497" s="1">
        <v>156</v>
      </c>
      <c r="B497" s="13">
        <v>40209</v>
      </c>
      <c r="C497" s="14">
        <v>60600000</v>
      </c>
      <c r="D497" s="10" t="s">
        <v>17</v>
      </c>
      <c r="E497" s="1" t="s">
        <v>266</v>
      </c>
      <c r="F497" s="12">
        <v>0</v>
      </c>
      <c r="G497" s="12">
        <v>171.46</v>
      </c>
    </row>
    <row r="498" spans="1:7">
      <c r="A498" s="1">
        <v>168</v>
      </c>
      <c r="B498" s="13">
        <v>40209</v>
      </c>
      <c r="C498" s="15">
        <v>60700002</v>
      </c>
      <c r="D498" s="1" t="s">
        <v>18</v>
      </c>
      <c r="E498" s="1" t="s">
        <v>898</v>
      </c>
      <c r="F498" s="12">
        <v>954</v>
      </c>
      <c r="G498" s="12">
        <v>0</v>
      </c>
    </row>
    <row r="499" spans="1:7">
      <c r="A499" s="1">
        <v>139</v>
      </c>
      <c r="B499" s="13">
        <v>40209</v>
      </c>
      <c r="C499" s="15">
        <v>62200006</v>
      </c>
      <c r="D499" s="1" t="s">
        <v>21</v>
      </c>
      <c r="E499" s="1" t="s">
        <v>300</v>
      </c>
      <c r="F499" s="12">
        <v>168.1</v>
      </c>
      <c r="G499" s="12">
        <v>0</v>
      </c>
    </row>
    <row r="500" spans="1:7">
      <c r="A500" s="1">
        <v>141</v>
      </c>
      <c r="B500" s="13">
        <v>40209</v>
      </c>
      <c r="C500" s="15">
        <v>62200007</v>
      </c>
      <c r="D500" s="1" t="s">
        <v>21</v>
      </c>
      <c r="E500" s="1" t="s">
        <v>379</v>
      </c>
      <c r="F500" s="12">
        <v>9680.2800000000007</v>
      </c>
      <c r="G500" s="12">
        <v>0</v>
      </c>
    </row>
    <row r="501" spans="1:7">
      <c r="A501" s="1">
        <v>167</v>
      </c>
      <c r="B501" s="13">
        <v>40209</v>
      </c>
      <c r="C501" s="15">
        <v>62600000</v>
      </c>
      <c r="D501" s="1" t="s">
        <v>24</v>
      </c>
      <c r="E501" s="1" t="s">
        <v>391</v>
      </c>
      <c r="F501" s="12">
        <v>0.31</v>
      </c>
      <c r="G501" s="12">
        <v>0</v>
      </c>
    </row>
    <row r="502" spans="1:7">
      <c r="A502" s="1">
        <v>147</v>
      </c>
      <c r="B502" s="13">
        <v>40209</v>
      </c>
      <c r="C502" s="15">
        <v>64000000</v>
      </c>
      <c r="D502" s="1" t="s">
        <v>474</v>
      </c>
      <c r="E502" s="1" t="s">
        <v>475</v>
      </c>
      <c r="F502" s="12">
        <v>1884.59</v>
      </c>
      <c r="G502" s="12">
        <v>0</v>
      </c>
    </row>
    <row r="503" spans="1:7">
      <c r="A503" s="1">
        <v>148</v>
      </c>
      <c r="B503" s="13">
        <v>40209</v>
      </c>
      <c r="C503" s="15">
        <v>64000005</v>
      </c>
      <c r="D503" s="1" t="s">
        <v>401</v>
      </c>
      <c r="E503" s="1" t="s">
        <v>402</v>
      </c>
      <c r="F503" s="12">
        <v>1803.89</v>
      </c>
      <c r="G503" s="12">
        <v>0</v>
      </c>
    </row>
    <row r="504" spans="1:7">
      <c r="A504" s="1">
        <v>150</v>
      </c>
      <c r="B504" s="13">
        <v>40209</v>
      </c>
      <c r="C504" s="15">
        <v>64000007</v>
      </c>
      <c r="D504" s="1" t="s">
        <v>530</v>
      </c>
      <c r="E504" s="2" t="s">
        <v>531</v>
      </c>
      <c r="F504" s="12">
        <v>1644.3</v>
      </c>
      <c r="G504" s="12">
        <v>0</v>
      </c>
    </row>
    <row r="505" spans="1:7">
      <c r="A505" s="1">
        <v>149</v>
      </c>
      <c r="B505" s="13">
        <v>40209</v>
      </c>
      <c r="C505" s="15">
        <v>64000008</v>
      </c>
      <c r="D505" s="2" t="s">
        <v>580</v>
      </c>
      <c r="E505" s="1" t="s">
        <v>669</v>
      </c>
      <c r="F505" s="12">
        <v>1435.41</v>
      </c>
      <c r="G505" s="12">
        <v>0</v>
      </c>
    </row>
    <row r="506" spans="1:7">
      <c r="A506" s="1">
        <v>130</v>
      </c>
      <c r="B506" s="13">
        <v>40209</v>
      </c>
      <c r="C506" s="15">
        <v>70000007</v>
      </c>
      <c r="D506" s="1" t="s">
        <v>45</v>
      </c>
      <c r="E506" s="1" t="s">
        <v>603</v>
      </c>
      <c r="F506" s="12">
        <v>0</v>
      </c>
      <c r="G506" s="12">
        <v>140.13999999999999</v>
      </c>
    </row>
    <row r="507" spans="1:7">
      <c r="A507" s="1">
        <v>131</v>
      </c>
      <c r="B507" s="13">
        <v>40209</v>
      </c>
      <c r="C507" s="15">
        <v>70000008</v>
      </c>
      <c r="D507" s="1" t="s">
        <v>45</v>
      </c>
      <c r="E507" s="2" t="s">
        <v>550</v>
      </c>
      <c r="F507" s="12">
        <v>0</v>
      </c>
      <c r="G507" s="12">
        <v>24.42</v>
      </c>
    </row>
    <row r="508" spans="1:7">
      <c r="A508" s="1">
        <v>132</v>
      </c>
      <c r="B508" s="13">
        <v>40209</v>
      </c>
      <c r="C508" s="15">
        <v>70000009</v>
      </c>
      <c r="D508" s="1" t="s">
        <v>45</v>
      </c>
      <c r="E508" s="1" t="s">
        <v>713</v>
      </c>
      <c r="F508" s="12">
        <v>0</v>
      </c>
      <c r="G508" s="12">
        <v>26.18</v>
      </c>
    </row>
    <row r="509" spans="1:7">
      <c r="A509" s="1">
        <v>133</v>
      </c>
      <c r="B509" s="13">
        <v>40209</v>
      </c>
      <c r="C509" s="15">
        <v>70000010</v>
      </c>
      <c r="D509" s="1" t="s">
        <v>45</v>
      </c>
      <c r="E509" s="1" t="s">
        <v>718</v>
      </c>
      <c r="F509" s="12">
        <v>0</v>
      </c>
      <c r="G509" s="12">
        <v>209.66</v>
      </c>
    </row>
    <row r="510" spans="1:7">
      <c r="A510" s="1">
        <v>134</v>
      </c>
      <c r="B510" s="13">
        <v>40209</v>
      </c>
      <c r="C510" s="15">
        <v>70000011</v>
      </c>
      <c r="D510" s="1" t="s">
        <v>45</v>
      </c>
      <c r="E510" s="2" t="s">
        <v>555</v>
      </c>
      <c r="F510" s="12">
        <v>0</v>
      </c>
      <c r="G510" s="12">
        <v>187.33</v>
      </c>
    </row>
    <row r="511" spans="1:7">
      <c r="A511" s="1">
        <v>135</v>
      </c>
      <c r="B511" s="13">
        <v>40209</v>
      </c>
      <c r="C511" s="15">
        <v>70000012</v>
      </c>
      <c r="D511" s="1" t="s">
        <v>45</v>
      </c>
      <c r="E511" s="1" t="s">
        <v>417</v>
      </c>
      <c r="F511" s="12">
        <v>0</v>
      </c>
      <c r="G511" s="12">
        <v>1541.21</v>
      </c>
    </row>
    <row r="512" spans="1:7">
      <c r="A512" s="1">
        <v>136</v>
      </c>
      <c r="B512" s="13">
        <v>40209</v>
      </c>
      <c r="C512" s="15">
        <v>70000013</v>
      </c>
      <c r="D512" s="1" t="s">
        <v>45</v>
      </c>
      <c r="E512" s="1" t="s">
        <v>236</v>
      </c>
      <c r="F512" s="12">
        <v>0</v>
      </c>
      <c r="G512" s="12">
        <v>1258.8699999999999</v>
      </c>
    </row>
    <row r="513" spans="1:7">
      <c r="A513" s="1">
        <v>137</v>
      </c>
      <c r="B513" s="13">
        <v>40209</v>
      </c>
      <c r="C513" s="15">
        <v>70000014</v>
      </c>
      <c r="D513" s="1" t="s">
        <v>45</v>
      </c>
      <c r="E513" s="1" t="s">
        <v>237</v>
      </c>
      <c r="F513" s="12">
        <v>0</v>
      </c>
      <c r="G513" s="12">
        <v>433.63</v>
      </c>
    </row>
    <row r="514" spans="1:7">
      <c r="A514" s="1">
        <v>138</v>
      </c>
      <c r="B514" s="13">
        <v>40209</v>
      </c>
      <c r="C514" s="15">
        <v>70000015</v>
      </c>
      <c r="D514" s="1" t="s">
        <v>45</v>
      </c>
      <c r="E514" s="1" t="s">
        <v>329</v>
      </c>
      <c r="F514" s="12">
        <v>0</v>
      </c>
      <c r="G514" s="12">
        <v>259.60000000000002</v>
      </c>
    </row>
    <row r="515" spans="1:7">
      <c r="A515" s="1">
        <v>577</v>
      </c>
      <c r="B515" s="13">
        <v>40268</v>
      </c>
      <c r="C515" s="15">
        <v>62900001</v>
      </c>
      <c r="D515" s="1" t="s">
        <v>28</v>
      </c>
      <c r="E515" s="2" t="s">
        <v>937</v>
      </c>
      <c r="F515" s="12">
        <v>912</v>
      </c>
      <c r="G515" s="12">
        <v>0</v>
      </c>
    </row>
    <row r="516" spans="1:7">
      <c r="A516" s="1">
        <v>548</v>
      </c>
      <c r="B516" s="13">
        <v>40268</v>
      </c>
      <c r="C516" s="15">
        <v>64000002</v>
      </c>
      <c r="D516" s="1" t="s">
        <v>474</v>
      </c>
      <c r="E516" s="1" t="s">
        <v>477</v>
      </c>
      <c r="F516" s="12">
        <v>2121.87</v>
      </c>
      <c r="G516" s="12">
        <v>0</v>
      </c>
    </row>
    <row r="517" spans="1:7">
      <c r="A517" s="1">
        <v>549</v>
      </c>
      <c r="B517" s="13">
        <v>40268</v>
      </c>
      <c r="C517" s="15">
        <v>64000007</v>
      </c>
      <c r="D517" s="1" t="s">
        <v>401</v>
      </c>
      <c r="E517" s="1" t="s">
        <v>404</v>
      </c>
      <c r="F517" s="12">
        <v>1791.87</v>
      </c>
      <c r="G517" s="12">
        <v>0</v>
      </c>
    </row>
    <row r="518" spans="1:7">
      <c r="A518" s="1">
        <v>550</v>
      </c>
      <c r="B518" s="13">
        <v>40268</v>
      </c>
      <c r="C518" s="15">
        <v>64000010</v>
      </c>
      <c r="D518" s="2" t="s">
        <v>580</v>
      </c>
      <c r="E518" s="1" t="s">
        <v>671</v>
      </c>
      <c r="F518" s="12">
        <v>1505.61</v>
      </c>
      <c r="G518" s="12">
        <v>0</v>
      </c>
    </row>
    <row r="519" spans="1:7">
      <c r="A519" s="1">
        <v>553</v>
      </c>
      <c r="B519" s="13">
        <v>40268</v>
      </c>
      <c r="C519" s="15">
        <v>64000012</v>
      </c>
      <c r="D519" s="1" t="s">
        <v>490</v>
      </c>
      <c r="E519" s="1" t="s">
        <v>491</v>
      </c>
      <c r="F519" s="12">
        <v>705.54</v>
      </c>
      <c r="G519" s="12">
        <v>0</v>
      </c>
    </row>
    <row r="520" spans="1:7">
      <c r="A520" s="1">
        <v>1060</v>
      </c>
      <c r="B520" s="13">
        <v>40329</v>
      </c>
      <c r="C520" s="15">
        <v>64000004</v>
      </c>
      <c r="D520" s="1" t="s">
        <v>474</v>
      </c>
      <c r="E520" s="1" t="s">
        <v>479</v>
      </c>
      <c r="F520" s="12">
        <v>2303.2199999999998</v>
      </c>
      <c r="G520" s="12">
        <v>0</v>
      </c>
    </row>
    <row r="521" spans="1:7">
      <c r="A521" s="1">
        <v>1055</v>
      </c>
      <c r="B521" s="13">
        <v>40329</v>
      </c>
      <c r="C521" s="15">
        <v>64000009</v>
      </c>
      <c r="D521" s="1" t="s">
        <v>401</v>
      </c>
      <c r="E521" s="1" t="s">
        <v>406</v>
      </c>
      <c r="F521" s="12">
        <v>2102.4499999999998</v>
      </c>
      <c r="G521" s="12">
        <v>0</v>
      </c>
    </row>
    <row r="522" spans="1:7">
      <c r="A522" s="1">
        <v>1057</v>
      </c>
      <c r="B522" s="13">
        <v>40329</v>
      </c>
      <c r="C522" s="15">
        <v>64000012</v>
      </c>
      <c r="D522" s="2" t="s">
        <v>580</v>
      </c>
      <c r="E522" s="1" t="s">
        <v>673</v>
      </c>
      <c r="F522" s="12">
        <v>1993.76</v>
      </c>
      <c r="G522" s="12">
        <v>0</v>
      </c>
    </row>
    <row r="523" spans="1:7">
      <c r="A523" s="1">
        <v>1056</v>
      </c>
      <c r="B523" s="13">
        <v>40329</v>
      </c>
      <c r="C523" s="15">
        <v>64000014</v>
      </c>
      <c r="D523" s="1" t="s">
        <v>490</v>
      </c>
      <c r="E523" s="1" t="s">
        <v>493</v>
      </c>
      <c r="F523" s="12">
        <v>1789.75</v>
      </c>
      <c r="G523" s="12">
        <v>0</v>
      </c>
    </row>
    <row r="524" spans="1:7">
      <c r="A524" s="1">
        <v>1061</v>
      </c>
      <c r="B524" s="13">
        <v>40329</v>
      </c>
      <c r="C524" s="15">
        <v>64000015</v>
      </c>
      <c r="D524" s="2" t="s">
        <v>535</v>
      </c>
      <c r="E524" s="2" t="s">
        <v>536</v>
      </c>
      <c r="F524" s="12">
        <v>1009.63</v>
      </c>
      <c r="G524" s="12">
        <v>0</v>
      </c>
    </row>
    <row r="525" spans="1:7">
      <c r="A525" s="1">
        <v>1706</v>
      </c>
      <c r="B525" s="13">
        <v>40390</v>
      </c>
      <c r="C525" s="15">
        <v>60700011</v>
      </c>
      <c r="D525" s="1" t="s">
        <v>18</v>
      </c>
      <c r="E525" s="1" t="s">
        <v>904</v>
      </c>
      <c r="F525" s="12">
        <v>1548.24</v>
      </c>
      <c r="G525" s="12">
        <v>0</v>
      </c>
    </row>
    <row r="526" spans="1:7">
      <c r="A526" s="1">
        <v>1712</v>
      </c>
      <c r="B526" s="13">
        <v>40390</v>
      </c>
      <c r="C526" s="15">
        <v>60700012</v>
      </c>
      <c r="D526" s="1" t="s">
        <v>18</v>
      </c>
      <c r="E526" s="1" t="s">
        <v>905</v>
      </c>
      <c r="F526" s="12">
        <v>480</v>
      </c>
      <c r="G526" s="12">
        <v>0</v>
      </c>
    </row>
    <row r="527" spans="1:7">
      <c r="A527" s="1">
        <v>1704</v>
      </c>
      <c r="B527" s="13">
        <v>40390</v>
      </c>
      <c r="C527" s="15">
        <v>62200051</v>
      </c>
      <c r="D527" s="1" t="s">
        <v>21</v>
      </c>
      <c r="E527" s="1" t="s">
        <v>690</v>
      </c>
      <c r="F527" s="12">
        <v>57.62</v>
      </c>
      <c r="G527" s="12">
        <v>0</v>
      </c>
    </row>
    <row r="528" spans="1:7">
      <c r="A528" s="1">
        <v>1676</v>
      </c>
      <c r="B528" s="13">
        <v>40390</v>
      </c>
      <c r="C528" s="15">
        <v>64000006</v>
      </c>
      <c r="D528" s="1" t="s">
        <v>474</v>
      </c>
      <c r="E528" s="1" t="s">
        <v>481</v>
      </c>
      <c r="F528" s="12">
        <v>2009.71</v>
      </c>
      <c r="G528" s="12">
        <v>0</v>
      </c>
    </row>
    <row r="529" spans="1:7">
      <c r="A529" s="1">
        <v>1677</v>
      </c>
      <c r="B529" s="13">
        <v>40390</v>
      </c>
      <c r="C529" s="15">
        <v>64000007</v>
      </c>
      <c r="D529" s="1" t="s">
        <v>474</v>
      </c>
      <c r="E529" s="1" t="s">
        <v>482</v>
      </c>
      <c r="F529" s="12">
        <v>193.09</v>
      </c>
      <c r="G529" s="12">
        <v>0</v>
      </c>
    </row>
    <row r="530" spans="1:7">
      <c r="A530" s="1">
        <v>1678</v>
      </c>
      <c r="B530" s="13">
        <v>40390</v>
      </c>
      <c r="C530" s="15">
        <v>64000008</v>
      </c>
      <c r="D530" s="1" t="s">
        <v>474</v>
      </c>
      <c r="E530" s="1" t="s">
        <v>482</v>
      </c>
      <c r="F530" s="12">
        <v>164.4</v>
      </c>
      <c r="G530" s="12">
        <v>0</v>
      </c>
    </row>
    <row r="531" spans="1:7">
      <c r="A531" s="1">
        <v>1681</v>
      </c>
      <c r="B531" s="13">
        <v>40390</v>
      </c>
      <c r="C531" s="15">
        <v>64000011</v>
      </c>
      <c r="D531" s="1" t="s">
        <v>401</v>
      </c>
      <c r="E531" s="1" t="s">
        <v>408</v>
      </c>
      <c r="F531" s="12">
        <v>1712.76</v>
      </c>
      <c r="G531" s="12">
        <v>0</v>
      </c>
    </row>
    <row r="532" spans="1:7">
      <c r="A532" s="1">
        <v>1682</v>
      </c>
      <c r="B532" s="13">
        <v>40390</v>
      </c>
      <c r="C532" s="15">
        <v>64000012</v>
      </c>
      <c r="D532" s="1" t="s">
        <v>401</v>
      </c>
      <c r="E532" s="1" t="s">
        <v>409</v>
      </c>
      <c r="F532" s="12">
        <v>175.18</v>
      </c>
      <c r="G532" s="12">
        <v>0</v>
      </c>
    </row>
    <row r="533" spans="1:7">
      <c r="A533" s="1">
        <v>1683</v>
      </c>
      <c r="B533" s="13">
        <v>40390</v>
      </c>
      <c r="C533" s="15">
        <v>64000013</v>
      </c>
      <c r="D533" s="1" t="s">
        <v>401</v>
      </c>
      <c r="E533" s="1" t="s">
        <v>409</v>
      </c>
      <c r="F533" s="12">
        <v>175.18</v>
      </c>
      <c r="G533" s="12">
        <v>0</v>
      </c>
    </row>
    <row r="534" spans="1:7">
      <c r="A534" s="1">
        <v>1686</v>
      </c>
      <c r="B534" s="13">
        <v>40390</v>
      </c>
      <c r="C534" s="15">
        <v>64000015</v>
      </c>
      <c r="D534" s="2" t="s">
        <v>580</v>
      </c>
      <c r="E534" s="1" t="s">
        <v>676</v>
      </c>
      <c r="F534" s="12">
        <v>1801.98</v>
      </c>
      <c r="G534" s="12">
        <v>0</v>
      </c>
    </row>
    <row r="535" spans="1:7">
      <c r="A535" s="1">
        <v>1687</v>
      </c>
      <c r="B535" s="13">
        <v>40390</v>
      </c>
      <c r="C535" s="15">
        <v>64000016</v>
      </c>
      <c r="D535" s="2" t="s">
        <v>580</v>
      </c>
      <c r="E535" s="1" t="s">
        <v>677</v>
      </c>
      <c r="F535" s="12">
        <v>44.63</v>
      </c>
      <c r="G535" s="12">
        <v>0</v>
      </c>
    </row>
    <row r="536" spans="1:7">
      <c r="A536" s="1">
        <v>1688</v>
      </c>
      <c r="B536" s="13">
        <v>40390</v>
      </c>
      <c r="C536" s="15">
        <v>64000017</v>
      </c>
      <c r="D536" s="2" t="s">
        <v>580</v>
      </c>
      <c r="E536" s="1" t="s">
        <v>677</v>
      </c>
      <c r="F536" s="12">
        <v>164.37</v>
      </c>
      <c r="G536" s="12">
        <v>0</v>
      </c>
    </row>
    <row r="537" spans="1:7">
      <c r="A537" s="1">
        <v>1689</v>
      </c>
      <c r="B537" s="13">
        <v>40390</v>
      </c>
      <c r="C537" s="15">
        <v>64000017</v>
      </c>
      <c r="D537" s="1" t="s">
        <v>490</v>
      </c>
      <c r="E537" s="1" t="s">
        <v>496</v>
      </c>
      <c r="F537" s="12">
        <v>1461.24</v>
      </c>
      <c r="G537" s="12">
        <v>0</v>
      </c>
    </row>
    <row r="538" spans="1:7">
      <c r="A538" s="1">
        <v>1690</v>
      </c>
      <c r="B538" s="13">
        <v>40390</v>
      </c>
      <c r="C538" s="15">
        <v>64000018</v>
      </c>
      <c r="D538" s="1" t="s">
        <v>490</v>
      </c>
      <c r="E538" s="1" t="s">
        <v>497</v>
      </c>
      <c r="F538" s="12">
        <v>97.78</v>
      </c>
      <c r="G538" s="12">
        <v>0</v>
      </c>
    </row>
    <row r="539" spans="1:7">
      <c r="A539" s="1">
        <v>1674</v>
      </c>
      <c r="B539" s="13">
        <v>40390</v>
      </c>
      <c r="C539" s="15">
        <v>64000018</v>
      </c>
      <c r="D539" s="2" t="s">
        <v>535</v>
      </c>
      <c r="E539" s="1" t="s">
        <v>539</v>
      </c>
      <c r="F539" s="12">
        <v>1591.24</v>
      </c>
      <c r="G539" s="12">
        <v>0</v>
      </c>
    </row>
    <row r="540" spans="1:7">
      <c r="A540" s="1">
        <v>1675</v>
      </c>
      <c r="B540" s="13">
        <v>40390</v>
      </c>
      <c r="C540" s="15">
        <v>64000019</v>
      </c>
      <c r="D540" s="2" t="s">
        <v>535</v>
      </c>
      <c r="E540" s="1" t="s">
        <v>540</v>
      </c>
      <c r="F540" s="12">
        <v>49.05</v>
      </c>
      <c r="G540" s="12">
        <v>0</v>
      </c>
    </row>
    <row r="541" spans="1:7">
      <c r="A541" s="1">
        <v>1695</v>
      </c>
      <c r="B541" s="13">
        <v>40390</v>
      </c>
      <c r="C541" s="15">
        <v>64900000</v>
      </c>
      <c r="D541" s="1" t="s">
        <v>32</v>
      </c>
      <c r="E541" s="1" t="s">
        <v>504</v>
      </c>
      <c r="F541" s="12">
        <v>44.93</v>
      </c>
      <c r="G541" s="12">
        <v>0</v>
      </c>
    </row>
    <row r="542" spans="1:7">
      <c r="A542" s="1">
        <v>1923</v>
      </c>
      <c r="B542" s="13">
        <v>40421</v>
      </c>
      <c r="C542" s="14">
        <v>60600003</v>
      </c>
      <c r="D542" s="10" t="s">
        <v>17</v>
      </c>
      <c r="E542" s="1" t="s">
        <v>268</v>
      </c>
      <c r="F542" s="12">
        <v>0</v>
      </c>
      <c r="G542" s="12">
        <v>16.84</v>
      </c>
    </row>
    <row r="543" spans="1:7">
      <c r="A543" s="1">
        <v>1917</v>
      </c>
      <c r="B543" s="13">
        <v>40421</v>
      </c>
      <c r="C543" s="15">
        <v>62200055</v>
      </c>
      <c r="D543" s="1" t="s">
        <v>21</v>
      </c>
      <c r="E543" s="1" t="s">
        <v>694</v>
      </c>
      <c r="F543" s="12">
        <v>576.61</v>
      </c>
      <c r="G543" s="12">
        <v>0</v>
      </c>
    </row>
    <row r="544" spans="1:7">
      <c r="A544" s="1">
        <v>1931</v>
      </c>
      <c r="B544" s="13">
        <v>40421</v>
      </c>
      <c r="C544" s="15">
        <v>64000009</v>
      </c>
      <c r="D544" s="1" t="s">
        <v>474</v>
      </c>
      <c r="E544" s="1" t="s">
        <v>483</v>
      </c>
      <c r="F544" s="12">
        <v>1924.14</v>
      </c>
      <c r="G544" s="12">
        <v>0</v>
      </c>
    </row>
    <row r="545" spans="1:7">
      <c r="A545" s="1">
        <v>1933</v>
      </c>
      <c r="B545" s="13">
        <v>40421</v>
      </c>
      <c r="C545" s="15">
        <v>64000014</v>
      </c>
      <c r="D545" s="1" t="s">
        <v>401</v>
      </c>
      <c r="E545" s="1" t="s">
        <v>410</v>
      </c>
      <c r="F545" s="12">
        <v>1848.16</v>
      </c>
      <c r="G545" s="12">
        <v>0</v>
      </c>
    </row>
    <row r="546" spans="1:7">
      <c r="A546" s="1">
        <v>1935</v>
      </c>
      <c r="B546" s="13">
        <v>40421</v>
      </c>
      <c r="C546" s="15">
        <v>64000018</v>
      </c>
      <c r="D546" s="2" t="s">
        <v>580</v>
      </c>
      <c r="E546" s="1" t="s">
        <v>678</v>
      </c>
      <c r="F546" s="12">
        <v>1609.84</v>
      </c>
      <c r="G546" s="12">
        <v>0</v>
      </c>
    </row>
    <row r="547" spans="1:7">
      <c r="A547" s="1">
        <v>1936</v>
      </c>
      <c r="B547" s="13">
        <v>40421</v>
      </c>
      <c r="C547" s="15">
        <v>64000019</v>
      </c>
      <c r="D547" s="1" t="s">
        <v>490</v>
      </c>
      <c r="E547" s="1" t="s">
        <v>498</v>
      </c>
      <c r="F547" s="12">
        <v>1282.6199999999999</v>
      </c>
      <c r="G547" s="12">
        <v>0</v>
      </c>
    </row>
    <row r="548" spans="1:7">
      <c r="A548" s="1">
        <v>1929</v>
      </c>
      <c r="B548" s="13">
        <v>40421</v>
      </c>
      <c r="C548" s="15">
        <v>64000020</v>
      </c>
      <c r="D548" s="2" t="s">
        <v>535</v>
      </c>
      <c r="E548" s="1" t="s">
        <v>541</v>
      </c>
      <c r="F548" s="12">
        <v>358.04</v>
      </c>
      <c r="G548" s="12">
        <v>0</v>
      </c>
    </row>
    <row r="549" spans="1:7">
      <c r="A549" s="1">
        <v>1930</v>
      </c>
      <c r="B549" s="13">
        <v>40421</v>
      </c>
      <c r="C549" s="15">
        <v>64000021</v>
      </c>
      <c r="D549" s="2" t="s">
        <v>535</v>
      </c>
      <c r="E549" s="1" t="s">
        <v>542</v>
      </c>
      <c r="F549" s="12">
        <v>450.32</v>
      </c>
      <c r="G549" s="12">
        <v>0</v>
      </c>
    </row>
    <row r="550" spans="1:7">
      <c r="A550" s="1">
        <v>1938</v>
      </c>
      <c r="B550" s="13">
        <v>40421</v>
      </c>
      <c r="C550" s="15">
        <v>64000017</v>
      </c>
      <c r="D550" s="2" t="s">
        <v>543</v>
      </c>
      <c r="E550" s="1" t="s">
        <v>509</v>
      </c>
      <c r="F550" s="12">
        <v>1591.08</v>
      </c>
      <c r="G550" s="12">
        <v>0</v>
      </c>
    </row>
    <row r="551" spans="1:7">
      <c r="A551" s="1">
        <v>2511</v>
      </c>
      <c r="B551" s="13">
        <v>40482</v>
      </c>
      <c r="C551" s="14">
        <v>60100001</v>
      </c>
      <c r="D551" s="10" t="s">
        <v>6</v>
      </c>
      <c r="E551" s="1" t="s">
        <v>897</v>
      </c>
      <c r="F551" s="12">
        <v>6818.5</v>
      </c>
      <c r="G551" s="12">
        <v>0</v>
      </c>
    </row>
    <row r="552" spans="1:7">
      <c r="A552" s="1">
        <v>2526</v>
      </c>
      <c r="B552" s="13">
        <v>40482</v>
      </c>
      <c r="C552" s="15">
        <v>60700017</v>
      </c>
      <c r="D552" s="1" t="s">
        <v>18</v>
      </c>
      <c r="E552" s="1" t="s">
        <v>907</v>
      </c>
      <c r="F552" s="12">
        <v>2165.0700000000002</v>
      </c>
      <c r="G552" s="12">
        <v>0</v>
      </c>
    </row>
    <row r="553" spans="1:7">
      <c r="A553" s="1">
        <v>2535</v>
      </c>
      <c r="B553" s="13">
        <v>40482</v>
      </c>
      <c r="C553" s="15">
        <v>60700018</v>
      </c>
      <c r="D553" s="1" t="s">
        <v>18</v>
      </c>
      <c r="E553" s="1" t="s">
        <v>908</v>
      </c>
      <c r="F553" s="12">
        <v>2352</v>
      </c>
      <c r="G553" s="12">
        <v>0</v>
      </c>
    </row>
    <row r="554" spans="1:7">
      <c r="A554" s="1">
        <v>2517</v>
      </c>
      <c r="B554" s="13">
        <v>40482</v>
      </c>
      <c r="C554" s="15">
        <v>62200069</v>
      </c>
      <c r="D554" s="1" t="s">
        <v>21</v>
      </c>
      <c r="E554" s="1" t="s">
        <v>691</v>
      </c>
      <c r="F554" s="12">
        <v>125.51</v>
      </c>
      <c r="G554" s="12">
        <v>0</v>
      </c>
    </row>
    <row r="555" spans="1:7">
      <c r="A555" s="1">
        <v>2525</v>
      </c>
      <c r="B555" s="13">
        <v>40482</v>
      </c>
      <c r="C555" s="15">
        <v>62900012</v>
      </c>
      <c r="D555" s="1" t="s">
        <v>28</v>
      </c>
      <c r="E555" s="1" t="s">
        <v>939</v>
      </c>
      <c r="F555" s="12">
        <v>816</v>
      </c>
      <c r="G555" s="12">
        <v>0</v>
      </c>
    </row>
    <row r="556" spans="1:7">
      <c r="A556" s="1">
        <v>2502</v>
      </c>
      <c r="B556" s="13">
        <v>40482</v>
      </c>
      <c r="C556" s="15">
        <v>64000011</v>
      </c>
      <c r="D556" s="1" t="s">
        <v>474</v>
      </c>
      <c r="E556" s="1" t="s">
        <v>485</v>
      </c>
      <c r="F556" s="12">
        <v>1791.43</v>
      </c>
      <c r="G556" s="12">
        <v>0</v>
      </c>
    </row>
    <row r="557" spans="1:7">
      <c r="A557" s="1">
        <v>2504</v>
      </c>
      <c r="B557" s="13">
        <v>40482</v>
      </c>
      <c r="C557" s="15">
        <v>64000016</v>
      </c>
      <c r="D557" s="1" t="s">
        <v>401</v>
      </c>
      <c r="E557" s="1" t="s">
        <v>412</v>
      </c>
      <c r="F557" s="12">
        <v>1550.54</v>
      </c>
      <c r="G557" s="12">
        <v>0</v>
      </c>
    </row>
    <row r="558" spans="1:7">
      <c r="A558" s="1">
        <v>2506</v>
      </c>
      <c r="B558" s="13">
        <v>40482</v>
      </c>
      <c r="C558" s="15">
        <v>64000020</v>
      </c>
      <c r="D558" s="2" t="s">
        <v>580</v>
      </c>
      <c r="E558" s="1" t="s">
        <v>680</v>
      </c>
      <c r="F558" s="12">
        <v>1636.31</v>
      </c>
      <c r="G558" s="12">
        <v>0</v>
      </c>
    </row>
    <row r="559" spans="1:7">
      <c r="A559" s="1">
        <v>2507</v>
      </c>
      <c r="B559" s="13">
        <v>40482</v>
      </c>
      <c r="C559" s="15">
        <v>64000021</v>
      </c>
      <c r="D559" s="1" t="s">
        <v>490</v>
      </c>
      <c r="E559" s="1" t="s">
        <v>500</v>
      </c>
      <c r="F559" s="12">
        <v>1375.08</v>
      </c>
      <c r="G559" s="12">
        <v>0</v>
      </c>
    </row>
    <row r="560" spans="1:7">
      <c r="A560" s="1">
        <v>2509</v>
      </c>
      <c r="B560" s="13">
        <v>40482</v>
      </c>
      <c r="C560" s="15">
        <v>64000019</v>
      </c>
      <c r="D560" s="2" t="s">
        <v>543</v>
      </c>
      <c r="E560" s="1" t="s">
        <v>511</v>
      </c>
      <c r="F560" s="12">
        <v>1290.08</v>
      </c>
      <c r="G560" s="12">
        <v>0</v>
      </c>
    </row>
    <row r="561" spans="1:7">
      <c r="A561" s="1">
        <v>2510</v>
      </c>
      <c r="B561" s="13">
        <v>40482</v>
      </c>
      <c r="C561" s="15">
        <v>70000198</v>
      </c>
      <c r="D561" s="1" t="s">
        <v>45</v>
      </c>
      <c r="E561" s="1" t="s">
        <v>254</v>
      </c>
      <c r="F561" s="12">
        <v>0</v>
      </c>
      <c r="G561" s="12">
        <v>35595.879999999997</v>
      </c>
    </row>
    <row r="562" spans="1:7">
      <c r="A562" s="1">
        <v>2513</v>
      </c>
      <c r="B562" s="13">
        <v>40482</v>
      </c>
      <c r="C562" s="15">
        <v>70000199</v>
      </c>
      <c r="D562" s="1" t="s">
        <v>45</v>
      </c>
      <c r="E562" s="1" t="s">
        <v>255</v>
      </c>
      <c r="F562" s="12">
        <v>0</v>
      </c>
      <c r="G562" s="12">
        <v>925</v>
      </c>
    </row>
    <row r="563" spans="1:7">
      <c r="A563" s="1">
        <v>3084</v>
      </c>
      <c r="B563" s="13">
        <v>40543</v>
      </c>
      <c r="C563" s="14">
        <v>60100005</v>
      </c>
      <c r="D563" s="10" t="s">
        <v>6</v>
      </c>
      <c r="E563" s="1" t="s">
        <v>235</v>
      </c>
      <c r="F563" s="12">
        <v>3456</v>
      </c>
      <c r="G563" s="12">
        <v>0</v>
      </c>
    </row>
    <row r="564" spans="1:7">
      <c r="A564" s="1">
        <v>3082</v>
      </c>
      <c r="B564" s="13">
        <v>40543</v>
      </c>
      <c r="C564" s="15">
        <v>62400044</v>
      </c>
      <c r="D564" s="1" t="s">
        <v>23</v>
      </c>
      <c r="E564" s="1" t="s">
        <v>346</v>
      </c>
      <c r="F564" s="12">
        <v>9282</v>
      </c>
      <c r="G564" s="12">
        <v>0</v>
      </c>
    </row>
    <row r="565" spans="1:7">
      <c r="A565" s="1">
        <v>3091</v>
      </c>
      <c r="B565" s="13">
        <v>40543</v>
      </c>
      <c r="C565" s="15">
        <v>64000013</v>
      </c>
      <c r="D565" s="1" t="s">
        <v>474</v>
      </c>
      <c r="E565" s="1" t="s">
        <v>487</v>
      </c>
      <c r="F565" s="12">
        <v>1603.66</v>
      </c>
      <c r="G565" s="12">
        <v>0</v>
      </c>
    </row>
    <row r="566" spans="1:7">
      <c r="A566" s="1">
        <v>3090</v>
      </c>
      <c r="B566" s="13">
        <v>40543</v>
      </c>
      <c r="C566" s="15">
        <v>64000018</v>
      </c>
      <c r="D566" s="1" t="s">
        <v>401</v>
      </c>
      <c r="E566" s="1" t="s">
        <v>31</v>
      </c>
      <c r="F566" s="12">
        <v>1588.93</v>
      </c>
      <c r="G566" s="12">
        <v>0</v>
      </c>
    </row>
    <row r="567" spans="1:7">
      <c r="A567" s="1">
        <v>3094</v>
      </c>
      <c r="B567" s="13">
        <v>40543</v>
      </c>
      <c r="C567" s="15">
        <v>64000022</v>
      </c>
      <c r="D567" s="2" t="s">
        <v>580</v>
      </c>
      <c r="E567" s="1" t="s">
        <v>682</v>
      </c>
      <c r="F567" s="12">
        <v>894.92</v>
      </c>
      <c r="G567" s="12">
        <v>0</v>
      </c>
    </row>
    <row r="568" spans="1:7">
      <c r="A568" s="1">
        <v>3095</v>
      </c>
      <c r="B568" s="13">
        <v>40543</v>
      </c>
      <c r="C568" s="15">
        <v>64000023</v>
      </c>
      <c r="D568" s="2" t="s">
        <v>580</v>
      </c>
      <c r="E568" s="1" t="s">
        <v>683</v>
      </c>
      <c r="F568" s="12">
        <v>1066.45</v>
      </c>
      <c r="G568" s="12">
        <v>0</v>
      </c>
    </row>
    <row r="569" spans="1:7">
      <c r="A569" s="1">
        <v>3088</v>
      </c>
      <c r="B569" s="13">
        <v>40543</v>
      </c>
      <c r="C569" s="15">
        <v>64000023</v>
      </c>
      <c r="D569" s="1" t="s">
        <v>490</v>
      </c>
      <c r="E569" s="1" t="s">
        <v>502</v>
      </c>
      <c r="F569" s="12">
        <v>1210.99</v>
      </c>
      <c r="G569" s="12">
        <v>0</v>
      </c>
    </row>
    <row r="570" spans="1:7">
      <c r="A570" s="1">
        <v>3089</v>
      </c>
      <c r="B570" s="13">
        <v>40543</v>
      </c>
      <c r="C570" s="15">
        <v>64000024</v>
      </c>
      <c r="D570" s="1" t="s">
        <v>490</v>
      </c>
      <c r="E570" s="1" t="s">
        <v>503</v>
      </c>
      <c r="F570" s="12">
        <v>1066.45</v>
      </c>
      <c r="G570" s="12">
        <v>0</v>
      </c>
    </row>
    <row r="571" spans="1:7">
      <c r="A571" s="1">
        <v>3092</v>
      </c>
      <c r="B571" s="13">
        <v>40543</v>
      </c>
      <c r="C571" s="15">
        <v>64000021</v>
      </c>
      <c r="D571" s="2" t="s">
        <v>543</v>
      </c>
      <c r="E571" s="2" t="s">
        <v>545</v>
      </c>
      <c r="F571" s="12">
        <v>1125.32</v>
      </c>
      <c r="G571" s="12">
        <v>0</v>
      </c>
    </row>
    <row r="572" spans="1:7">
      <c r="A572" s="1">
        <v>3093</v>
      </c>
      <c r="B572" s="13">
        <v>40543</v>
      </c>
      <c r="C572" s="15">
        <v>64000022</v>
      </c>
      <c r="D572" s="2" t="s">
        <v>543</v>
      </c>
      <c r="E572" s="2" t="s">
        <v>546</v>
      </c>
      <c r="F572" s="12">
        <v>780.9</v>
      </c>
      <c r="G572" s="12">
        <v>0</v>
      </c>
    </row>
    <row r="573" spans="1:7">
      <c r="A573" s="1">
        <v>3155</v>
      </c>
      <c r="B573" s="13">
        <v>40543</v>
      </c>
      <c r="C573" s="15">
        <v>68100000</v>
      </c>
      <c r="D573" s="1" t="s">
        <v>35</v>
      </c>
      <c r="E573" s="1" t="s">
        <v>36</v>
      </c>
      <c r="F573" s="12">
        <v>254.43</v>
      </c>
      <c r="G573" s="12">
        <v>0</v>
      </c>
    </row>
    <row r="574" spans="1:7">
      <c r="A574" s="1">
        <v>3156</v>
      </c>
      <c r="B574" s="13">
        <v>40543</v>
      </c>
      <c r="C574" s="15">
        <v>68100001</v>
      </c>
      <c r="D574" s="1" t="s">
        <v>35</v>
      </c>
      <c r="E574" s="1" t="s">
        <v>37</v>
      </c>
      <c r="F574" s="12">
        <v>1436.05</v>
      </c>
      <c r="G574" s="12">
        <v>0</v>
      </c>
    </row>
    <row r="575" spans="1:7">
      <c r="A575" s="1">
        <v>3185</v>
      </c>
      <c r="B575" s="13">
        <v>40543</v>
      </c>
      <c r="C575" s="15">
        <v>68100002</v>
      </c>
      <c r="D575" s="1" t="s">
        <v>35</v>
      </c>
      <c r="E575" s="1" t="s">
        <v>38</v>
      </c>
      <c r="F575" s="12">
        <v>35.770000000000003</v>
      </c>
      <c r="G575" s="12">
        <v>0</v>
      </c>
    </row>
    <row r="576" spans="1:7">
      <c r="A576" s="1">
        <v>3193</v>
      </c>
      <c r="B576" s="13">
        <v>40543</v>
      </c>
      <c r="C576" s="15">
        <v>68100003</v>
      </c>
      <c r="D576" s="1" t="s">
        <v>35</v>
      </c>
      <c r="E576" s="1" t="s">
        <v>39</v>
      </c>
      <c r="F576" s="12">
        <v>285.86</v>
      </c>
      <c r="G576" s="12">
        <v>0</v>
      </c>
    </row>
    <row r="577" spans="1:7">
      <c r="A577" s="1">
        <v>3200</v>
      </c>
      <c r="B577" s="13">
        <v>40543</v>
      </c>
      <c r="C577" s="15">
        <v>68100004</v>
      </c>
      <c r="D577" s="1" t="s">
        <v>35</v>
      </c>
      <c r="E577" s="1" t="s">
        <v>40</v>
      </c>
      <c r="F577" s="12">
        <v>16734.46</v>
      </c>
      <c r="G577" s="12">
        <v>0</v>
      </c>
    </row>
    <row r="578" spans="1:7">
      <c r="A578" s="1">
        <v>3202</v>
      </c>
      <c r="B578" s="13">
        <v>40543</v>
      </c>
      <c r="C578" s="15">
        <v>68100005</v>
      </c>
      <c r="D578" s="1" t="s">
        <v>35</v>
      </c>
      <c r="E578" s="1" t="s">
        <v>41</v>
      </c>
      <c r="F578" s="12">
        <v>237.47</v>
      </c>
      <c r="G578" s="12">
        <v>0</v>
      </c>
    </row>
    <row r="579" spans="1:7">
      <c r="A579" s="1">
        <v>3206</v>
      </c>
      <c r="B579" s="13">
        <v>40543</v>
      </c>
      <c r="C579" s="15">
        <v>68100006</v>
      </c>
      <c r="D579" s="1" t="s">
        <v>35</v>
      </c>
      <c r="E579" s="1" t="s">
        <v>42</v>
      </c>
      <c r="F579" s="12">
        <v>46.13</v>
      </c>
      <c r="G579" s="12">
        <v>0</v>
      </c>
    </row>
    <row r="580" spans="1:7">
      <c r="A580" s="1">
        <v>3207</v>
      </c>
      <c r="B580" s="13">
        <v>40543</v>
      </c>
      <c r="C580" s="15">
        <v>68100007</v>
      </c>
      <c r="D580" s="1" t="s">
        <v>35</v>
      </c>
      <c r="E580" s="1" t="s">
        <v>43</v>
      </c>
      <c r="F580" s="12">
        <v>64.98</v>
      </c>
      <c r="G580" s="12">
        <v>0</v>
      </c>
    </row>
    <row r="581" spans="1:7">
      <c r="A581" s="1">
        <v>3208</v>
      </c>
      <c r="B581" s="13">
        <v>40543</v>
      </c>
      <c r="C581" s="15">
        <v>68100008</v>
      </c>
      <c r="D581" s="1" t="s">
        <v>35</v>
      </c>
      <c r="E581" s="1" t="s">
        <v>44</v>
      </c>
      <c r="F581" s="12">
        <v>6.99</v>
      </c>
      <c r="G581" s="12"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3:X578"/>
  <sheetViews>
    <sheetView tabSelected="1" workbookViewId="0">
      <selection activeCell="Y7" sqref="Y7"/>
    </sheetView>
  </sheetViews>
  <sheetFormatPr baseColWidth="10" defaultRowHeight="12.75"/>
  <cols>
    <col min="1" max="1" width="10" bestFit="1" customWidth="1"/>
    <col min="8" max="8" width="7.85546875" customWidth="1"/>
    <col min="9" max="9" width="7.140625" customWidth="1"/>
    <col min="10" max="10" width="10" bestFit="1" customWidth="1"/>
    <col min="11" max="11" width="4.85546875" customWidth="1"/>
    <col min="12" max="12" width="13.85546875" customWidth="1"/>
    <col min="13" max="13" width="5.5703125" customWidth="1"/>
    <col min="14" max="14" width="8.140625" bestFit="1" customWidth="1"/>
    <col min="15" max="15" width="6.42578125" style="31" bestFit="1" customWidth="1"/>
    <col min="16" max="16" width="6.7109375" bestFit="1" customWidth="1"/>
    <col min="17" max="17" width="11.28515625" style="31" bestFit="1" customWidth="1"/>
    <col min="18" max="18" width="5.5703125" customWidth="1"/>
    <col min="19" max="19" width="5.5703125" style="31" customWidth="1"/>
    <col min="20" max="20" width="6.7109375" bestFit="1" customWidth="1"/>
    <col min="21" max="21" width="7.140625" customWidth="1"/>
    <col min="22" max="22" width="9.5703125" bestFit="1" customWidth="1"/>
  </cols>
  <sheetData>
    <row r="3" spans="1:24">
      <c r="A3" s="1" t="s">
        <v>9</v>
      </c>
      <c r="B3" s="1" t="s">
        <v>10</v>
      </c>
      <c r="C3" s="1" t="s">
        <v>5</v>
      </c>
      <c r="D3" s="11" t="s">
        <v>727</v>
      </c>
      <c r="E3" s="1" t="s">
        <v>11</v>
      </c>
      <c r="F3" s="1" t="s">
        <v>12</v>
      </c>
      <c r="G3" s="1" t="s">
        <v>13</v>
      </c>
      <c r="H3" s="32" t="s">
        <v>70</v>
      </c>
      <c r="I3" s="32" t="s">
        <v>71</v>
      </c>
      <c r="J3" s="32" t="s">
        <v>72</v>
      </c>
      <c r="K3" s="32" t="s">
        <v>948</v>
      </c>
      <c r="L3" s="32" t="s">
        <v>949</v>
      </c>
      <c r="M3" s="32" t="s">
        <v>951</v>
      </c>
      <c r="N3" s="32" t="s">
        <v>947</v>
      </c>
      <c r="O3" s="32" t="s">
        <v>950</v>
      </c>
      <c r="P3" s="32" t="s">
        <v>729</v>
      </c>
      <c r="Q3" s="32" t="s">
        <v>942</v>
      </c>
      <c r="R3" s="32" t="s">
        <v>73</v>
      </c>
      <c r="S3" s="32" t="s">
        <v>946</v>
      </c>
      <c r="T3" s="32" t="s">
        <v>943</v>
      </c>
      <c r="U3" s="32" t="s">
        <v>944</v>
      </c>
      <c r="V3" s="32" t="s">
        <v>952</v>
      </c>
      <c r="W3" s="32" t="s">
        <v>8</v>
      </c>
      <c r="X3" s="32" t="s">
        <v>945</v>
      </c>
    </row>
    <row r="4" spans="1:24">
      <c r="A4" s="1">
        <v>175</v>
      </c>
      <c r="B4" s="13">
        <v>40210</v>
      </c>
      <c r="C4" s="14">
        <v>60600001</v>
      </c>
      <c r="D4" s="10" t="s">
        <v>17</v>
      </c>
      <c r="E4" s="1" t="s">
        <v>267</v>
      </c>
      <c r="F4" s="12">
        <v>0</v>
      </c>
      <c r="G4" s="12">
        <v>6.29</v>
      </c>
      <c r="H4" s="26" t="str">
        <f>MID(Tabla_Gtos_Ingresos7[[#This Row],[Subcuenta]],1,4)</f>
        <v>6060</v>
      </c>
      <c r="I4" s="27">
        <f>VALUE(MID(Tabla_Gtos_Ingresos7[[#This Row],[4 digitos]],1,3))</f>
        <v>606</v>
      </c>
      <c r="J4" s="27">
        <f>VALUE(MID(Tabla_Gtos_Ingresos7[[#This Row],[3 digitos]],1,2))</f>
        <v>60</v>
      </c>
      <c r="K4" s="28" t="str">
        <f>VLOOKUP(Tabla_Gtos_Ingresos7[[#This Row],[3 digitos]],PGC_Gtos_e_Ingresos[],4,FALSE)</f>
        <v>4.a</v>
      </c>
      <c r="L4" s="30" t="str">
        <f>VLOOKUP(Tabla_Gtos_Ingresos7[[#This Row],[Grupo 1]],Tabla3[],4,FALSE)</f>
        <v>4. Aprovisionamientos</v>
      </c>
      <c r="M4" s="30" t="str">
        <f>VLOOKUP(Tabla_Gtos_Ingresos7[[#This Row],[Grupo 1]],Tabla3[],5,FALSE)</f>
        <v>4.a Consumos de Mercaderias</v>
      </c>
      <c r="N4" s="28" t="str">
        <f>VLOOKUP(Tabla_Gtos_Ingresos7[[#This Row],[Grupo 1]],Tabla3[],10,FALSE)</f>
        <v>G</v>
      </c>
      <c r="O4" s="28" t="str">
        <f>VLOOKUP(Tabla_Gtos_Ingresos7[[#This Row],[Grupo 1]],Tabla3[],6,FALSE)</f>
        <v>Explotación</v>
      </c>
      <c r="P4" s="28">
        <f>VLOOKUP(Tabla_Gtos_Ingresos7[[#This Row],[Grupo 1]],Tabla3[],2,FALSE)</f>
        <v>4</v>
      </c>
      <c r="Q4" s="29" t="str">
        <f>VLOOKUP(Tabla_Gtos_Ingresos7[[#This Row],[3 digitos]],PGC_Gtos_e_Ingresos[],2,FALSE)</f>
        <v xml:space="preserve"> Descuentos sobre compras por pronto pago</v>
      </c>
      <c r="R4" s="30" t="str">
        <f>Tabla_Gtos_Ingresos7[[#This Row],[3 digitos]]&amp;"/"&amp;Tabla_Gtos_Ingresos7[[#This Row],[Nombre cuenta]]</f>
        <v>606/ Descuentos sobre compras por pronto pago</v>
      </c>
      <c r="S4" s="30">
        <f>YEAR(Tabla_Gtos_Ingresos7[[#This Row],[Fecha]])</f>
        <v>2010</v>
      </c>
      <c r="T4" s="27">
        <f>MONTH(Tabla_Gtos_Ingresos7[[#This Row],[Fecha]])</f>
        <v>2</v>
      </c>
      <c r="U4" s="30">
        <f>ROUNDUP(MONTH(Tabla_Gtos_Ingresos7[[#This Row],[Fecha]])/3, 0)</f>
        <v>1</v>
      </c>
      <c r="V4" s="30">
        <f>WEEKNUM(Tabla_Gtos_Ingresos7[[#This Row],[Fecha]])</f>
        <v>6</v>
      </c>
      <c r="W4" s="30">
        <f>(Tabla_Gtos_Ingresos7[[#This Row],[Factor]]*Tabla_Gtos_Ingresos7[[#This Row],[Haber]])+(Tabla_Gtos_Ingresos7[[#This Row],[Factor]]*Tabla_Gtos_Ingresos7[[#This Row],[Debe]])</f>
        <v>6.29</v>
      </c>
      <c r="X4" s="30">
        <f>VLOOKUP(Tabla_Gtos_Ingresos7[[#This Row],[3 digitos]],PGC_Gtos_e_Ingresos[],3,FALSE)</f>
        <v>1</v>
      </c>
    </row>
    <row r="5" spans="1:24">
      <c r="A5" s="1">
        <v>170</v>
      </c>
      <c r="B5" s="13">
        <v>40210</v>
      </c>
      <c r="C5" s="15">
        <v>62200008</v>
      </c>
      <c r="D5" s="1" t="s">
        <v>21</v>
      </c>
      <c r="E5" s="1" t="s">
        <v>340</v>
      </c>
      <c r="F5" s="12">
        <v>1020</v>
      </c>
      <c r="G5" s="12">
        <v>0</v>
      </c>
      <c r="H5" s="26" t="str">
        <f>MID(Tabla_Gtos_Ingresos7[[#This Row],[Subcuenta]],1,4)</f>
        <v>6220</v>
      </c>
      <c r="I5" s="27">
        <f>VALUE(MID(Tabla_Gtos_Ingresos7[[#This Row],[4 digitos]],1,3))</f>
        <v>622</v>
      </c>
      <c r="J5" s="27">
        <f>VALUE(MID(Tabla_Gtos_Ingresos7[[#This Row],[3 digitos]],1,2))</f>
        <v>62</v>
      </c>
      <c r="K5" s="28" t="str">
        <f>VLOOKUP(Tabla_Gtos_Ingresos7[[#This Row],[3 digitos]],PGC_Gtos_e_Ingresos[],4,FALSE)</f>
        <v>7.a</v>
      </c>
      <c r="L5" s="30" t="str">
        <f>VLOOKUP(Tabla_Gtos_Ingresos7[[#This Row],[Grupo 1]],Tabla3[],4,FALSE)</f>
        <v>7. Otros Gastos de Explotación</v>
      </c>
      <c r="M5" s="30" t="str">
        <f>VLOOKUP(Tabla_Gtos_Ingresos7[[#This Row],[Grupo 1]],Tabla3[],5,FALSE)</f>
        <v>7.a Servicios Exteriores</v>
      </c>
      <c r="N5" s="28" t="str">
        <f>VLOOKUP(Tabla_Gtos_Ingresos7[[#This Row],[Grupo 1]],Tabla3[],10,FALSE)</f>
        <v>G</v>
      </c>
      <c r="O5" s="28" t="str">
        <f>VLOOKUP(Tabla_Gtos_Ingresos7[[#This Row],[Grupo 1]],Tabla3[],6,FALSE)</f>
        <v>Explotación</v>
      </c>
      <c r="P5" s="28">
        <f>VLOOKUP(Tabla_Gtos_Ingresos7[[#This Row],[Grupo 1]],Tabla3[],2,FALSE)</f>
        <v>7</v>
      </c>
      <c r="Q5" s="29" t="str">
        <f>VLOOKUP(Tabla_Gtos_Ingresos7[[#This Row],[3 digitos]],PGC_Gtos_e_Ingresos[],2,FALSE)</f>
        <v xml:space="preserve"> Reparaciones y conservación</v>
      </c>
      <c r="R5" s="30" t="str">
        <f>Tabla_Gtos_Ingresos7[[#This Row],[3 digitos]]&amp;"/"&amp;Tabla_Gtos_Ingresos7[[#This Row],[Nombre cuenta]]</f>
        <v>622/ Reparaciones y conservación</v>
      </c>
      <c r="S5" s="30">
        <f>YEAR(Tabla_Gtos_Ingresos7[[#This Row],[Fecha]])</f>
        <v>2010</v>
      </c>
      <c r="T5" s="27">
        <f>MONTH(Tabla_Gtos_Ingresos7[[#This Row],[Fecha]])</f>
        <v>2</v>
      </c>
      <c r="U5" s="30">
        <f>ROUNDUP(MONTH(Tabla_Gtos_Ingresos7[[#This Row],[Fecha]])/3, 0)</f>
        <v>1</v>
      </c>
      <c r="V5" s="30">
        <f>WEEKNUM(Tabla_Gtos_Ingresos7[[#This Row],[Fecha]])</f>
        <v>6</v>
      </c>
      <c r="W5" s="30">
        <f>(Tabla_Gtos_Ingresos7[[#This Row],[Factor]]*Tabla_Gtos_Ingresos7[[#This Row],[Haber]])+(Tabla_Gtos_Ingresos7[[#This Row],[Factor]]*Tabla_Gtos_Ingresos7[[#This Row],[Debe]])</f>
        <v>-1020</v>
      </c>
      <c r="X5" s="30">
        <f>VLOOKUP(Tabla_Gtos_Ingresos7[[#This Row],[3 digitos]],PGC_Gtos_e_Ingresos[],3,FALSE)</f>
        <v>-1</v>
      </c>
    </row>
    <row r="6" spans="1:24">
      <c r="A6" s="1">
        <v>1716</v>
      </c>
      <c r="B6" s="13">
        <v>40391</v>
      </c>
      <c r="C6" s="14">
        <v>60200005</v>
      </c>
      <c r="D6" s="10" t="s">
        <v>15</v>
      </c>
      <c r="E6" s="1" t="s">
        <v>291</v>
      </c>
      <c r="F6" s="12">
        <v>304.32</v>
      </c>
      <c r="G6" s="12">
        <v>0</v>
      </c>
      <c r="H6" s="26" t="str">
        <f>MID(Tabla_Gtos_Ingresos7[[#This Row],[Subcuenta]],1,4)</f>
        <v>6020</v>
      </c>
      <c r="I6" s="27">
        <f>VALUE(MID(Tabla_Gtos_Ingresos7[[#This Row],[4 digitos]],1,3))</f>
        <v>602</v>
      </c>
      <c r="J6" s="27">
        <f>VALUE(MID(Tabla_Gtos_Ingresos7[[#This Row],[3 digitos]],1,2))</f>
        <v>60</v>
      </c>
      <c r="K6" s="28" t="str">
        <f>VLOOKUP(Tabla_Gtos_Ingresos7[[#This Row],[3 digitos]],PGC_Gtos_e_Ingresos[],4,FALSE)</f>
        <v>4.b</v>
      </c>
      <c r="L6" s="30" t="str">
        <f>VLOOKUP(Tabla_Gtos_Ingresos7[[#This Row],[Grupo 1]],Tabla3[],4,FALSE)</f>
        <v>4. Aprovisionamientos</v>
      </c>
      <c r="M6" s="30" t="str">
        <f>VLOOKUP(Tabla_Gtos_Ingresos7[[#This Row],[Grupo 1]],Tabla3[],5,FALSE)</f>
        <v>4.b Consumos MP y otros</v>
      </c>
      <c r="N6" s="28" t="str">
        <f>VLOOKUP(Tabla_Gtos_Ingresos7[[#This Row],[Grupo 1]],Tabla3[],10,FALSE)</f>
        <v>G</v>
      </c>
      <c r="O6" s="28" t="str">
        <f>VLOOKUP(Tabla_Gtos_Ingresos7[[#This Row],[Grupo 1]],Tabla3[],6,FALSE)</f>
        <v>Explotación</v>
      </c>
      <c r="P6" s="28">
        <f>VLOOKUP(Tabla_Gtos_Ingresos7[[#This Row],[Grupo 1]],Tabla3[],2,FALSE)</f>
        <v>4</v>
      </c>
      <c r="Q6" s="29" t="str">
        <f>VLOOKUP(Tabla_Gtos_Ingresos7[[#This Row],[3 digitos]],PGC_Gtos_e_Ingresos[],2,FALSE)</f>
        <v xml:space="preserve"> Compras de otros aprovisionamientos</v>
      </c>
      <c r="R6" s="30" t="str">
        <f>Tabla_Gtos_Ingresos7[[#This Row],[3 digitos]]&amp;"/"&amp;Tabla_Gtos_Ingresos7[[#This Row],[Nombre cuenta]]</f>
        <v>602/ Compras de otros aprovisionamientos</v>
      </c>
      <c r="S6" s="30">
        <f>YEAR(Tabla_Gtos_Ingresos7[[#This Row],[Fecha]])</f>
        <v>2010</v>
      </c>
      <c r="T6" s="27">
        <f>MONTH(Tabla_Gtos_Ingresos7[[#This Row],[Fecha]])</f>
        <v>8</v>
      </c>
      <c r="U6" s="30">
        <f>ROUNDUP(MONTH(Tabla_Gtos_Ingresos7[[#This Row],[Fecha]])/3, 0)</f>
        <v>3</v>
      </c>
      <c r="V6" s="30">
        <f>WEEKNUM(Tabla_Gtos_Ingresos7[[#This Row],[Fecha]])</f>
        <v>32</v>
      </c>
      <c r="W6" s="30">
        <f>(Tabla_Gtos_Ingresos7[[#This Row],[Factor]]*Tabla_Gtos_Ingresos7[[#This Row],[Haber]])+(Tabla_Gtos_Ingresos7[[#This Row],[Factor]]*Tabla_Gtos_Ingresos7[[#This Row],[Debe]])</f>
        <v>-304.32</v>
      </c>
      <c r="X6" s="30">
        <f>VLOOKUP(Tabla_Gtos_Ingresos7[[#This Row],[3 digitos]],PGC_Gtos_e_Ingresos[],3,FALSE)</f>
        <v>-1</v>
      </c>
    </row>
    <row r="7" spans="1:24">
      <c r="A7" s="1">
        <v>1946</v>
      </c>
      <c r="B7" s="13">
        <v>40422</v>
      </c>
      <c r="C7" s="15">
        <v>62400002</v>
      </c>
      <c r="D7" s="1" t="s">
        <v>23</v>
      </c>
      <c r="E7" s="2" t="s">
        <v>430</v>
      </c>
      <c r="F7" s="12">
        <v>44</v>
      </c>
      <c r="G7" s="12">
        <v>0</v>
      </c>
      <c r="H7" s="26" t="str">
        <f>MID(Tabla_Gtos_Ingresos7[[#This Row],[Subcuenta]],1,4)</f>
        <v>6240</v>
      </c>
      <c r="I7" s="27">
        <f>VALUE(MID(Tabla_Gtos_Ingresos7[[#This Row],[4 digitos]],1,3))</f>
        <v>624</v>
      </c>
      <c r="J7" s="27">
        <f>VALUE(MID(Tabla_Gtos_Ingresos7[[#This Row],[3 digitos]],1,2))</f>
        <v>62</v>
      </c>
      <c r="K7" s="28" t="str">
        <f>VLOOKUP(Tabla_Gtos_Ingresos7[[#This Row],[3 digitos]],PGC_Gtos_e_Ingresos[],4,FALSE)</f>
        <v>7.a</v>
      </c>
      <c r="L7" s="30" t="str">
        <f>VLOOKUP(Tabla_Gtos_Ingresos7[[#This Row],[Grupo 1]],Tabla3[],4,FALSE)</f>
        <v>7. Otros Gastos de Explotación</v>
      </c>
      <c r="M7" s="30" t="str">
        <f>VLOOKUP(Tabla_Gtos_Ingresos7[[#This Row],[Grupo 1]],Tabla3[],5,FALSE)</f>
        <v>7.a Servicios Exteriores</v>
      </c>
      <c r="N7" s="28" t="str">
        <f>VLOOKUP(Tabla_Gtos_Ingresos7[[#This Row],[Grupo 1]],Tabla3[],10,FALSE)</f>
        <v>G</v>
      </c>
      <c r="O7" s="28" t="str">
        <f>VLOOKUP(Tabla_Gtos_Ingresos7[[#This Row],[Grupo 1]],Tabla3[],6,FALSE)</f>
        <v>Explotación</v>
      </c>
      <c r="P7" s="28">
        <f>VLOOKUP(Tabla_Gtos_Ingresos7[[#This Row],[Grupo 1]],Tabla3[],2,FALSE)</f>
        <v>7</v>
      </c>
      <c r="Q7" s="29" t="str">
        <f>VLOOKUP(Tabla_Gtos_Ingresos7[[#This Row],[3 digitos]],PGC_Gtos_e_Ingresos[],2,FALSE)</f>
        <v xml:space="preserve"> Transportes</v>
      </c>
      <c r="R7" s="30" t="str">
        <f>Tabla_Gtos_Ingresos7[[#This Row],[3 digitos]]&amp;"/"&amp;Tabla_Gtos_Ingresos7[[#This Row],[Nombre cuenta]]</f>
        <v>624/ Transportes</v>
      </c>
      <c r="S7" s="30">
        <f>YEAR(Tabla_Gtos_Ingresos7[[#This Row],[Fecha]])</f>
        <v>2010</v>
      </c>
      <c r="T7" s="27">
        <f>MONTH(Tabla_Gtos_Ingresos7[[#This Row],[Fecha]])</f>
        <v>9</v>
      </c>
      <c r="U7" s="30">
        <f>ROUNDUP(MONTH(Tabla_Gtos_Ingresos7[[#This Row],[Fecha]])/3, 0)</f>
        <v>3</v>
      </c>
      <c r="V7" s="30">
        <f>WEEKNUM(Tabla_Gtos_Ingresos7[[#This Row],[Fecha]])</f>
        <v>36</v>
      </c>
      <c r="W7" s="30">
        <f>(Tabla_Gtos_Ingresos7[[#This Row],[Factor]]*Tabla_Gtos_Ingresos7[[#This Row],[Haber]])+(Tabla_Gtos_Ingresos7[[#This Row],[Factor]]*Tabla_Gtos_Ingresos7[[#This Row],[Debe]])</f>
        <v>-44</v>
      </c>
      <c r="X7" s="30">
        <f>VLOOKUP(Tabla_Gtos_Ingresos7[[#This Row],[3 digitos]],PGC_Gtos_e_Ingresos[],3,FALSE)</f>
        <v>-1</v>
      </c>
    </row>
    <row r="8" spans="1:24">
      <c r="A8" s="1">
        <v>1947</v>
      </c>
      <c r="B8" s="13">
        <v>40422</v>
      </c>
      <c r="C8" s="15">
        <v>62400003</v>
      </c>
      <c r="D8" s="1" t="s">
        <v>23</v>
      </c>
      <c r="E8" s="1" t="s">
        <v>431</v>
      </c>
      <c r="F8" s="12">
        <v>174.27</v>
      </c>
      <c r="G8" s="12">
        <v>0</v>
      </c>
      <c r="H8" s="26" t="str">
        <f>MID(Tabla_Gtos_Ingresos7[[#This Row],[Subcuenta]],1,4)</f>
        <v>6240</v>
      </c>
      <c r="I8" s="27">
        <f>VALUE(MID(Tabla_Gtos_Ingresos7[[#This Row],[4 digitos]],1,3))</f>
        <v>624</v>
      </c>
      <c r="J8" s="27">
        <f>VALUE(MID(Tabla_Gtos_Ingresos7[[#This Row],[3 digitos]],1,2))</f>
        <v>62</v>
      </c>
      <c r="K8" s="28" t="str">
        <f>VLOOKUP(Tabla_Gtos_Ingresos7[[#This Row],[3 digitos]],PGC_Gtos_e_Ingresos[],4,FALSE)</f>
        <v>7.a</v>
      </c>
      <c r="L8" s="30" t="str">
        <f>VLOOKUP(Tabla_Gtos_Ingresos7[[#This Row],[Grupo 1]],Tabla3[],4,FALSE)</f>
        <v>7. Otros Gastos de Explotación</v>
      </c>
      <c r="M8" s="30" t="str">
        <f>VLOOKUP(Tabla_Gtos_Ingresos7[[#This Row],[Grupo 1]],Tabla3[],5,FALSE)</f>
        <v>7.a Servicios Exteriores</v>
      </c>
      <c r="N8" s="28" t="str">
        <f>VLOOKUP(Tabla_Gtos_Ingresos7[[#This Row],[Grupo 1]],Tabla3[],10,FALSE)</f>
        <v>G</v>
      </c>
      <c r="O8" s="28" t="str">
        <f>VLOOKUP(Tabla_Gtos_Ingresos7[[#This Row],[Grupo 1]],Tabla3[],6,FALSE)</f>
        <v>Explotación</v>
      </c>
      <c r="P8" s="28">
        <f>VLOOKUP(Tabla_Gtos_Ingresos7[[#This Row],[Grupo 1]],Tabla3[],2,FALSE)</f>
        <v>7</v>
      </c>
      <c r="Q8" s="29" t="str">
        <f>VLOOKUP(Tabla_Gtos_Ingresos7[[#This Row],[3 digitos]],PGC_Gtos_e_Ingresos[],2,FALSE)</f>
        <v xml:space="preserve"> Transportes</v>
      </c>
      <c r="R8" s="30" t="str">
        <f>Tabla_Gtos_Ingresos7[[#This Row],[3 digitos]]&amp;"/"&amp;Tabla_Gtos_Ingresos7[[#This Row],[Nombre cuenta]]</f>
        <v>624/ Transportes</v>
      </c>
      <c r="S8" s="30">
        <f>YEAR(Tabla_Gtos_Ingresos7[[#This Row],[Fecha]])</f>
        <v>2010</v>
      </c>
      <c r="T8" s="27">
        <f>MONTH(Tabla_Gtos_Ingresos7[[#This Row],[Fecha]])</f>
        <v>9</v>
      </c>
      <c r="U8" s="30">
        <f>ROUNDUP(MONTH(Tabla_Gtos_Ingresos7[[#This Row],[Fecha]])/3, 0)</f>
        <v>3</v>
      </c>
      <c r="V8" s="30">
        <f>WEEKNUM(Tabla_Gtos_Ingresos7[[#This Row],[Fecha]])</f>
        <v>36</v>
      </c>
      <c r="W8" s="30">
        <f>(Tabla_Gtos_Ingresos7[[#This Row],[Factor]]*Tabla_Gtos_Ingresos7[[#This Row],[Haber]])+(Tabla_Gtos_Ingresos7[[#This Row],[Factor]]*Tabla_Gtos_Ingresos7[[#This Row],[Debe]])</f>
        <v>-174.27</v>
      </c>
      <c r="X8" s="30">
        <f>VLOOKUP(Tabla_Gtos_Ingresos7[[#This Row],[3 digitos]],PGC_Gtos_e_Ingresos[],3,FALSE)</f>
        <v>-1</v>
      </c>
    </row>
    <row r="9" spans="1:24">
      <c r="A9" s="1">
        <v>2229</v>
      </c>
      <c r="B9" s="13">
        <v>40452</v>
      </c>
      <c r="C9" s="14">
        <v>60200013</v>
      </c>
      <c r="D9" s="10" t="s">
        <v>15</v>
      </c>
      <c r="E9" s="1" t="s">
        <v>298</v>
      </c>
      <c r="F9" s="12">
        <v>687.56</v>
      </c>
      <c r="G9" s="12">
        <v>0</v>
      </c>
      <c r="H9" s="26" t="str">
        <f>MID(Tabla_Gtos_Ingresos7[[#This Row],[Subcuenta]],1,4)</f>
        <v>6020</v>
      </c>
      <c r="I9" s="27">
        <f>VALUE(MID(Tabla_Gtos_Ingresos7[[#This Row],[4 digitos]],1,3))</f>
        <v>602</v>
      </c>
      <c r="J9" s="27">
        <f>VALUE(MID(Tabla_Gtos_Ingresos7[[#This Row],[3 digitos]],1,2))</f>
        <v>60</v>
      </c>
      <c r="K9" s="28" t="str">
        <f>VLOOKUP(Tabla_Gtos_Ingresos7[[#This Row],[3 digitos]],PGC_Gtos_e_Ingresos[],4,FALSE)</f>
        <v>4.b</v>
      </c>
      <c r="L9" s="30" t="str">
        <f>VLOOKUP(Tabla_Gtos_Ingresos7[[#This Row],[Grupo 1]],Tabla3[],4,FALSE)</f>
        <v>4. Aprovisionamientos</v>
      </c>
      <c r="M9" s="30" t="str">
        <f>VLOOKUP(Tabla_Gtos_Ingresos7[[#This Row],[Grupo 1]],Tabla3[],5,FALSE)</f>
        <v>4.b Consumos MP y otros</v>
      </c>
      <c r="N9" s="28" t="str">
        <f>VLOOKUP(Tabla_Gtos_Ingresos7[[#This Row],[Grupo 1]],Tabla3[],10,FALSE)</f>
        <v>G</v>
      </c>
      <c r="O9" s="28" t="str">
        <f>VLOOKUP(Tabla_Gtos_Ingresos7[[#This Row],[Grupo 1]],Tabla3[],6,FALSE)</f>
        <v>Explotación</v>
      </c>
      <c r="P9" s="28">
        <f>VLOOKUP(Tabla_Gtos_Ingresos7[[#This Row],[Grupo 1]],Tabla3[],2,FALSE)</f>
        <v>4</v>
      </c>
      <c r="Q9" s="29" t="str">
        <f>VLOOKUP(Tabla_Gtos_Ingresos7[[#This Row],[3 digitos]],PGC_Gtos_e_Ingresos[],2,FALSE)</f>
        <v xml:space="preserve"> Compras de otros aprovisionamientos</v>
      </c>
      <c r="R9" s="30" t="str">
        <f>Tabla_Gtos_Ingresos7[[#This Row],[3 digitos]]&amp;"/"&amp;Tabla_Gtos_Ingresos7[[#This Row],[Nombre cuenta]]</f>
        <v>602/ Compras de otros aprovisionamientos</v>
      </c>
      <c r="S9" s="30">
        <f>YEAR(Tabla_Gtos_Ingresos7[[#This Row],[Fecha]])</f>
        <v>2010</v>
      </c>
      <c r="T9" s="27">
        <f>MONTH(Tabla_Gtos_Ingresos7[[#This Row],[Fecha]])</f>
        <v>10</v>
      </c>
      <c r="U9" s="30">
        <f>ROUNDUP(MONTH(Tabla_Gtos_Ingresos7[[#This Row],[Fecha]])/3, 0)</f>
        <v>4</v>
      </c>
      <c r="V9" s="30">
        <f>WEEKNUM(Tabla_Gtos_Ingresos7[[#This Row],[Fecha]])</f>
        <v>40</v>
      </c>
      <c r="W9" s="30">
        <f>(Tabla_Gtos_Ingresos7[[#This Row],[Factor]]*Tabla_Gtos_Ingresos7[[#This Row],[Haber]])+(Tabla_Gtos_Ingresos7[[#This Row],[Factor]]*Tabla_Gtos_Ingresos7[[#This Row],[Debe]])</f>
        <v>-687.56</v>
      </c>
      <c r="X9" s="30">
        <f>VLOOKUP(Tabla_Gtos_Ingresos7[[#This Row],[3 digitos]],PGC_Gtos_e_Ingresos[],3,FALSE)</f>
        <v>-1</v>
      </c>
    </row>
    <row r="10" spans="1:24">
      <c r="A10" s="1">
        <v>5</v>
      </c>
      <c r="B10" s="13">
        <v>40180</v>
      </c>
      <c r="C10" s="15">
        <v>60700000</v>
      </c>
      <c r="D10" s="1" t="s">
        <v>18</v>
      </c>
      <c r="E10" s="1" t="s">
        <v>640</v>
      </c>
      <c r="F10" s="12">
        <v>3339</v>
      </c>
      <c r="G10" s="12">
        <v>0</v>
      </c>
      <c r="H10" s="26" t="str">
        <f>MID(Tabla_Gtos_Ingresos7[[#This Row],[Subcuenta]],1,4)</f>
        <v>6070</v>
      </c>
      <c r="I10" s="27">
        <f>VALUE(MID(Tabla_Gtos_Ingresos7[[#This Row],[4 digitos]],1,3))</f>
        <v>607</v>
      </c>
      <c r="J10" s="27">
        <f>VALUE(MID(Tabla_Gtos_Ingresos7[[#This Row],[3 digitos]],1,2))</f>
        <v>60</v>
      </c>
      <c r="K10" s="28" t="str">
        <f>VLOOKUP(Tabla_Gtos_Ingresos7[[#This Row],[3 digitos]],PGC_Gtos_e_Ingresos[],4,FALSE)</f>
        <v>4.c</v>
      </c>
      <c r="L10" s="30" t="str">
        <f>VLOOKUP(Tabla_Gtos_Ingresos7[[#This Row],[Grupo 1]],Tabla3[],4,FALSE)</f>
        <v>4. Aprovisionamientos</v>
      </c>
      <c r="M10" s="30" t="str">
        <f>VLOOKUP(Tabla_Gtos_Ingresos7[[#This Row],[Grupo 1]],Tabla3[],5,FALSE)</f>
        <v>4.c Trabajos Realizados por Otras Empresas</v>
      </c>
      <c r="N10" s="28" t="str">
        <f>VLOOKUP(Tabla_Gtos_Ingresos7[[#This Row],[Grupo 1]],Tabla3[],10,FALSE)</f>
        <v>G</v>
      </c>
      <c r="O10" s="28" t="str">
        <f>VLOOKUP(Tabla_Gtos_Ingresos7[[#This Row],[Grupo 1]],Tabla3[],6,FALSE)</f>
        <v>Explotación</v>
      </c>
      <c r="P10" s="28">
        <f>VLOOKUP(Tabla_Gtos_Ingresos7[[#This Row],[Grupo 1]],Tabla3[],2,FALSE)</f>
        <v>4</v>
      </c>
      <c r="Q10" s="29" t="str">
        <f>VLOOKUP(Tabla_Gtos_Ingresos7[[#This Row],[3 digitos]],PGC_Gtos_e_Ingresos[],2,FALSE)</f>
        <v xml:space="preserve"> Trabajos realizados por otras empresas</v>
      </c>
      <c r="R10" s="30" t="str">
        <f>Tabla_Gtos_Ingresos7[[#This Row],[3 digitos]]&amp;"/"&amp;Tabla_Gtos_Ingresos7[[#This Row],[Nombre cuenta]]</f>
        <v>607/ Trabajos realizados por otras empresas</v>
      </c>
      <c r="S10" s="30">
        <f>YEAR(Tabla_Gtos_Ingresos7[[#This Row],[Fecha]])</f>
        <v>2010</v>
      </c>
      <c r="T10" s="27">
        <f>MONTH(Tabla_Gtos_Ingresos7[[#This Row],[Fecha]])</f>
        <v>1</v>
      </c>
      <c r="U10" s="30">
        <f>ROUNDUP(MONTH(Tabla_Gtos_Ingresos7[[#This Row],[Fecha]])/3, 0)</f>
        <v>1</v>
      </c>
      <c r="V10" s="30">
        <f>WEEKNUM(Tabla_Gtos_Ingresos7[[#This Row],[Fecha]])</f>
        <v>1</v>
      </c>
      <c r="W10" s="30">
        <f>(Tabla_Gtos_Ingresos7[[#This Row],[Factor]]*Tabla_Gtos_Ingresos7[[#This Row],[Haber]])+(Tabla_Gtos_Ingresos7[[#This Row],[Factor]]*Tabla_Gtos_Ingresos7[[#This Row],[Debe]])</f>
        <v>-3339</v>
      </c>
      <c r="X10" s="30">
        <f>VLOOKUP(Tabla_Gtos_Ingresos7[[#This Row],[3 digitos]],PGC_Gtos_e_Ingresos[],3,FALSE)</f>
        <v>-1</v>
      </c>
    </row>
    <row r="11" spans="1:24">
      <c r="A11" s="1">
        <v>23</v>
      </c>
      <c r="B11" s="13">
        <v>40180</v>
      </c>
      <c r="C11" s="15">
        <v>62200000</v>
      </c>
      <c r="D11" s="1" t="s">
        <v>21</v>
      </c>
      <c r="E11" s="1" t="s">
        <v>653</v>
      </c>
      <c r="F11" s="12">
        <v>120</v>
      </c>
      <c r="G11" s="12">
        <v>0</v>
      </c>
      <c r="H11" s="26" t="str">
        <f>MID(Tabla_Gtos_Ingresos7[[#This Row],[Subcuenta]],1,4)</f>
        <v>6220</v>
      </c>
      <c r="I11" s="27">
        <f>VALUE(MID(Tabla_Gtos_Ingresos7[[#This Row],[4 digitos]],1,3))</f>
        <v>622</v>
      </c>
      <c r="J11" s="27">
        <f>VALUE(MID(Tabla_Gtos_Ingresos7[[#This Row],[3 digitos]],1,2))</f>
        <v>62</v>
      </c>
      <c r="K11" s="28" t="str">
        <f>VLOOKUP(Tabla_Gtos_Ingresos7[[#This Row],[3 digitos]],PGC_Gtos_e_Ingresos[],4,FALSE)</f>
        <v>7.a</v>
      </c>
      <c r="L11" s="30" t="str">
        <f>VLOOKUP(Tabla_Gtos_Ingresos7[[#This Row],[Grupo 1]],Tabla3[],4,FALSE)</f>
        <v>7. Otros Gastos de Explotación</v>
      </c>
      <c r="M11" s="30" t="str">
        <f>VLOOKUP(Tabla_Gtos_Ingresos7[[#This Row],[Grupo 1]],Tabla3[],5,FALSE)</f>
        <v>7.a Servicios Exteriores</v>
      </c>
      <c r="N11" s="28" t="str">
        <f>VLOOKUP(Tabla_Gtos_Ingresos7[[#This Row],[Grupo 1]],Tabla3[],10,FALSE)</f>
        <v>G</v>
      </c>
      <c r="O11" s="28" t="str">
        <f>VLOOKUP(Tabla_Gtos_Ingresos7[[#This Row],[Grupo 1]],Tabla3[],6,FALSE)</f>
        <v>Explotación</v>
      </c>
      <c r="P11" s="28">
        <f>VLOOKUP(Tabla_Gtos_Ingresos7[[#This Row],[Grupo 1]],Tabla3[],2,FALSE)</f>
        <v>7</v>
      </c>
      <c r="Q11" s="29" t="str">
        <f>VLOOKUP(Tabla_Gtos_Ingresos7[[#This Row],[3 digitos]],PGC_Gtos_e_Ingresos[],2,FALSE)</f>
        <v xml:space="preserve"> Reparaciones y conservación</v>
      </c>
      <c r="R11" s="30" t="str">
        <f>Tabla_Gtos_Ingresos7[[#This Row],[3 digitos]]&amp;"/"&amp;Tabla_Gtos_Ingresos7[[#This Row],[Nombre cuenta]]</f>
        <v>622/ Reparaciones y conservación</v>
      </c>
      <c r="S11" s="30">
        <f>YEAR(Tabla_Gtos_Ingresos7[[#This Row],[Fecha]])</f>
        <v>2010</v>
      </c>
      <c r="T11" s="27">
        <f>MONTH(Tabla_Gtos_Ingresos7[[#This Row],[Fecha]])</f>
        <v>1</v>
      </c>
      <c r="U11" s="30">
        <f>ROUNDUP(MONTH(Tabla_Gtos_Ingresos7[[#This Row],[Fecha]])/3, 0)</f>
        <v>1</v>
      </c>
      <c r="V11" s="30">
        <f>WEEKNUM(Tabla_Gtos_Ingresos7[[#This Row],[Fecha]])</f>
        <v>1</v>
      </c>
      <c r="W11" s="30">
        <f>(Tabla_Gtos_Ingresos7[[#This Row],[Factor]]*Tabla_Gtos_Ingresos7[[#This Row],[Haber]])+(Tabla_Gtos_Ingresos7[[#This Row],[Factor]]*Tabla_Gtos_Ingresos7[[#This Row],[Debe]])</f>
        <v>-120</v>
      </c>
      <c r="X11" s="30">
        <f>VLOOKUP(Tabla_Gtos_Ingresos7[[#This Row],[3 digitos]],PGC_Gtos_e_Ingresos[],3,FALSE)</f>
        <v>-1</v>
      </c>
    </row>
    <row r="12" spans="1:24">
      <c r="A12" s="1">
        <v>20</v>
      </c>
      <c r="B12" s="13">
        <v>40180</v>
      </c>
      <c r="C12" s="15">
        <v>62300011</v>
      </c>
      <c r="D12" s="2" t="s">
        <v>398</v>
      </c>
      <c r="E12" s="1" t="s">
        <v>934</v>
      </c>
      <c r="F12" s="12">
        <v>180</v>
      </c>
      <c r="G12" s="12">
        <v>0</v>
      </c>
      <c r="H12" s="26" t="str">
        <f>MID(Tabla_Gtos_Ingresos7[[#This Row],[Subcuenta]],1,4)</f>
        <v>6230</v>
      </c>
      <c r="I12" s="27">
        <f>VALUE(MID(Tabla_Gtos_Ingresos7[[#This Row],[4 digitos]],1,3))</f>
        <v>623</v>
      </c>
      <c r="J12" s="27">
        <f>VALUE(MID(Tabla_Gtos_Ingresos7[[#This Row],[3 digitos]],1,2))</f>
        <v>62</v>
      </c>
      <c r="K12" s="28" t="str">
        <f>VLOOKUP(Tabla_Gtos_Ingresos7[[#This Row],[3 digitos]],PGC_Gtos_e_Ingresos[],4,FALSE)</f>
        <v>7.a</v>
      </c>
      <c r="L12" s="30" t="str">
        <f>VLOOKUP(Tabla_Gtos_Ingresos7[[#This Row],[Grupo 1]],Tabla3[],4,FALSE)</f>
        <v>7. Otros Gastos de Explotación</v>
      </c>
      <c r="M12" s="30" t="str">
        <f>VLOOKUP(Tabla_Gtos_Ingresos7[[#This Row],[Grupo 1]],Tabla3[],5,FALSE)</f>
        <v>7.a Servicios Exteriores</v>
      </c>
      <c r="N12" s="28" t="str">
        <f>VLOOKUP(Tabla_Gtos_Ingresos7[[#This Row],[Grupo 1]],Tabla3[],10,FALSE)</f>
        <v>G</v>
      </c>
      <c r="O12" s="28" t="str">
        <f>VLOOKUP(Tabla_Gtos_Ingresos7[[#This Row],[Grupo 1]],Tabla3[],6,FALSE)</f>
        <v>Explotación</v>
      </c>
      <c r="P12" s="28">
        <f>VLOOKUP(Tabla_Gtos_Ingresos7[[#This Row],[Grupo 1]],Tabla3[],2,FALSE)</f>
        <v>7</v>
      </c>
      <c r="Q12" s="29" t="str">
        <f>VLOOKUP(Tabla_Gtos_Ingresos7[[#This Row],[3 digitos]],PGC_Gtos_e_Ingresos[],2,FALSE)</f>
        <v xml:space="preserve"> Servicios de profesionales independientes</v>
      </c>
      <c r="R12" s="30" t="str">
        <f>Tabla_Gtos_Ingresos7[[#This Row],[3 digitos]]&amp;"/"&amp;Tabla_Gtos_Ingresos7[[#This Row],[Nombre cuenta]]</f>
        <v>623/ Servicios de profesionales independientes</v>
      </c>
      <c r="S12" s="30">
        <f>YEAR(Tabla_Gtos_Ingresos7[[#This Row],[Fecha]])</f>
        <v>2010</v>
      </c>
      <c r="T12" s="27">
        <f>MONTH(Tabla_Gtos_Ingresos7[[#This Row],[Fecha]])</f>
        <v>1</v>
      </c>
      <c r="U12" s="30">
        <f>ROUNDUP(MONTH(Tabla_Gtos_Ingresos7[[#This Row],[Fecha]])/3, 0)</f>
        <v>1</v>
      </c>
      <c r="V12" s="30">
        <f>WEEKNUM(Tabla_Gtos_Ingresos7[[#This Row],[Fecha]])</f>
        <v>1</v>
      </c>
      <c r="W12" s="30">
        <f>(Tabla_Gtos_Ingresos7[[#This Row],[Factor]]*Tabla_Gtos_Ingresos7[[#This Row],[Haber]])+(Tabla_Gtos_Ingresos7[[#This Row],[Factor]]*Tabla_Gtos_Ingresos7[[#This Row],[Debe]])</f>
        <v>-180</v>
      </c>
      <c r="X12" s="30">
        <f>VLOOKUP(Tabla_Gtos_Ingresos7[[#This Row],[3 digitos]],PGC_Gtos_e_Ingresos[],3,FALSE)</f>
        <v>-1</v>
      </c>
    </row>
    <row r="13" spans="1:24">
      <c r="A13" s="1">
        <v>1408</v>
      </c>
      <c r="B13" s="13">
        <v>40361</v>
      </c>
      <c r="C13" s="14">
        <v>60200003</v>
      </c>
      <c r="D13" s="10" t="s">
        <v>15</v>
      </c>
      <c r="E13" s="1" t="s">
        <v>290</v>
      </c>
      <c r="F13" s="12">
        <v>101.3</v>
      </c>
      <c r="G13" s="12">
        <v>0</v>
      </c>
      <c r="H13" s="26" t="str">
        <f>MID(Tabla_Gtos_Ingresos7[[#This Row],[Subcuenta]],1,4)</f>
        <v>6020</v>
      </c>
      <c r="I13" s="27">
        <f>VALUE(MID(Tabla_Gtos_Ingresos7[[#This Row],[4 digitos]],1,3))</f>
        <v>602</v>
      </c>
      <c r="J13" s="27">
        <f>VALUE(MID(Tabla_Gtos_Ingresos7[[#This Row],[3 digitos]],1,2))</f>
        <v>60</v>
      </c>
      <c r="K13" s="28" t="str">
        <f>VLOOKUP(Tabla_Gtos_Ingresos7[[#This Row],[3 digitos]],PGC_Gtos_e_Ingresos[],4,FALSE)</f>
        <v>4.b</v>
      </c>
      <c r="L13" s="30" t="str">
        <f>VLOOKUP(Tabla_Gtos_Ingresos7[[#This Row],[Grupo 1]],Tabla3[],4,FALSE)</f>
        <v>4. Aprovisionamientos</v>
      </c>
      <c r="M13" s="30" t="str">
        <f>VLOOKUP(Tabla_Gtos_Ingresos7[[#This Row],[Grupo 1]],Tabla3[],5,FALSE)</f>
        <v>4.b Consumos MP y otros</v>
      </c>
      <c r="N13" s="28" t="str">
        <f>VLOOKUP(Tabla_Gtos_Ingresos7[[#This Row],[Grupo 1]],Tabla3[],10,FALSE)</f>
        <v>G</v>
      </c>
      <c r="O13" s="28" t="str">
        <f>VLOOKUP(Tabla_Gtos_Ingresos7[[#This Row],[Grupo 1]],Tabla3[],6,FALSE)</f>
        <v>Explotación</v>
      </c>
      <c r="P13" s="28">
        <f>VLOOKUP(Tabla_Gtos_Ingresos7[[#This Row],[Grupo 1]],Tabla3[],2,FALSE)</f>
        <v>4</v>
      </c>
      <c r="Q13" s="29" t="str">
        <f>VLOOKUP(Tabla_Gtos_Ingresos7[[#This Row],[3 digitos]],PGC_Gtos_e_Ingresos[],2,FALSE)</f>
        <v xml:space="preserve"> Compras de otros aprovisionamientos</v>
      </c>
      <c r="R13" s="30" t="str">
        <f>Tabla_Gtos_Ingresos7[[#This Row],[3 digitos]]&amp;"/"&amp;Tabla_Gtos_Ingresos7[[#This Row],[Nombre cuenta]]</f>
        <v>602/ Compras de otros aprovisionamientos</v>
      </c>
      <c r="S13" s="30">
        <f>YEAR(Tabla_Gtos_Ingresos7[[#This Row],[Fecha]])</f>
        <v>2010</v>
      </c>
      <c r="T13" s="27">
        <f>MONTH(Tabla_Gtos_Ingresos7[[#This Row],[Fecha]])</f>
        <v>7</v>
      </c>
      <c r="U13" s="30">
        <f>ROUNDUP(MONTH(Tabla_Gtos_Ingresos7[[#This Row],[Fecha]])/3, 0)</f>
        <v>3</v>
      </c>
      <c r="V13" s="30">
        <f>WEEKNUM(Tabla_Gtos_Ingresos7[[#This Row],[Fecha]])</f>
        <v>27</v>
      </c>
      <c r="W13" s="30">
        <f>(Tabla_Gtos_Ingresos7[[#This Row],[Factor]]*Tabla_Gtos_Ingresos7[[#This Row],[Haber]])+(Tabla_Gtos_Ingresos7[[#This Row],[Factor]]*Tabla_Gtos_Ingresos7[[#This Row],[Debe]])</f>
        <v>-101.3</v>
      </c>
      <c r="X13" s="30">
        <f>VLOOKUP(Tabla_Gtos_Ingresos7[[#This Row],[3 digitos]],PGC_Gtos_e_Ingresos[],3,FALSE)</f>
        <v>-1</v>
      </c>
    </row>
    <row r="14" spans="1:24">
      <c r="A14" s="1">
        <v>1967</v>
      </c>
      <c r="B14" s="13">
        <v>40423</v>
      </c>
      <c r="C14" s="15">
        <v>62400004</v>
      </c>
      <c r="D14" s="1" t="s">
        <v>23</v>
      </c>
      <c r="E14" s="1" t="s">
        <v>432</v>
      </c>
      <c r="F14" s="12">
        <v>86</v>
      </c>
      <c r="G14" s="12">
        <v>0</v>
      </c>
      <c r="H14" s="26" t="str">
        <f>MID(Tabla_Gtos_Ingresos7[[#This Row],[Subcuenta]],1,4)</f>
        <v>6240</v>
      </c>
      <c r="I14" s="27">
        <f>VALUE(MID(Tabla_Gtos_Ingresos7[[#This Row],[4 digitos]],1,3))</f>
        <v>624</v>
      </c>
      <c r="J14" s="27">
        <f>VALUE(MID(Tabla_Gtos_Ingresos7[[#This Row],[3 digitos]],1,2))</f>
        <v>62</v>
      </c>
      <c r="K14" s="28" t="str">
        <f>VLOOKUP(Tabla_Gtos_Ingresos7[[#This Row],[3 digitos]],PGC_Gtos_e_Ingresos[],4,FALSE)</f>
        <v>7.a</v>
      </c>
      <c r="L14" s="30" t="str">
        <f>VLOOKUP(Tabla_Gtos_Ingresos7[[#This Row],[Grupo 1]],Tabla3[],4,FALSE)</f>
        <v>7. Otros Gastos de Explotación</v>
      </c>
      <c r="M14" s="30" t="str">
        <f>VLOOKUP(Tabla_Gtos_Ingresos7[[#This Row],[Grupo 1]],Tabla3[],5,FALSE)</f>
        <v>7.a Servicios Exteriores</v>
      </c>
      <c r="N14" s="28" t="str">
        <f>VLOOKUP(Tabla_Gtos_Ingresos7[[#This Row],[Grupo 1]],Tabla3[],10,FALSE)</f>
        <v>G</v>
      </c>
      <c r="O14" s="28" t="str">
        <f>VLOOKUP(Tabla_Gtos_Ingresos7[[#This Row],[Grupo 1]],Tabla3[],6,FALSE)</f>
        <v>Explotación</v>
      </c>
      <c r="P14" s="28">
        <f>VLOOKUP(Tabla_Gtos_Ingresos7[[#This Row],[Grupo 1]],Tabla3[],2,FALSE)</f>
        <v>7</v>
      </c>
      <c r="Q14" s="29" t="str">
        <f>VLOOKUP(Tabla_Gtos_Ingresos7[[#This Row],[3 digitos]],PGC_Gtos_e_Ingresos[],2,FALSE)</f>
        <v xml:space="preserve"> Transportes</v>
      </c>
      <c r="R14" s="30" t="str">
        <f>Tabla_Gtos_Ingresos7[[#This Row],[3 digitos]]&amp;"/"&amp;Tabla_Gtos_Ingresos7[[#This Row],[Nombre cuenta]]</f>
        <v>624/ Transportes</v>
      </c>
      <c r="S14" s="30">
        <f>YEAR(Tabla_Gtos_Ingresos7[[#This Row],[Fecha]])</f>
        <v>2010</v>
      </c>
      <c r="T14" s="27">
        <f>MONTH(Tabla_Gtos_Ingresos7[[#This Row],[Fecha]])</f>
        <v>9</v>
      </c>
      <c r="U14" s="30">
        <f>ROUNDUP(MONTH(Tabla_Gtos_Ingresos7[[#This Row],[Fecha]])/3, 0)</f>
        <v>3</v>
      </c>
      <c r="V14" s="30">
        <f>WEEKNUM(Tabla_Gtos_Ingresos7[[#This Row],[Fecha]])</f>
        <v>36</v>
      </c>
      <c r="W14" s="30">
        <f>(Tabla_Gtos_Ingresos7[[#This Row],[Factor]]*Tabla_Gtos_Ingresos7[[#This Row],[Haber]])+(Tabla_Gtos_Ingresos7[[#This Row],[Factor]]*Tabla_Gtos_Ingresos7[[#This Row],[Debe]])</f>
        <v>-86</v>
      </c>
      <c r="X14" s="30">
        <f>VLOOKUP(Tabla_Gtos_Ingresos7[[#This Row],[3 digitos]],PGC_Gtos_e_Ingresos[],3,FALSE)</f>
        <v>-1</v>
      </c>
    </row>
    <row r="15" spans="1:24">
      <c r="A15" s="1">
        <v>2238</v>
      </c>
      <c r="B15" s="13">
        <v>40453</v>
      </c>
      <c r="C15" s="15">
        <v>62200063</v>
      </c>
      <c r="D15" s="1" t="s">
        <v>21</v>
      </c>
      <c r="E15" s="1" t="s">
        <v>927</v>
      </c>
      <c r="F15" s="12">
        <v>516.61</v>
      </c>
      <c r="G15" s="12">
        <v>0</v>
      </c>
      <c r="H15" s="26" t="str">
        <f>MID(Tabla_Gtos_Ingresos7[[#This Row],[Subcuenta]],1,4)</f>
        <v>6220</v>
      </c>
      <c r="I15" s="27">
        <f>VALUE(MID(Tabla_Gtos_Ingresos7[[#This Row],[4 digitos]],1,3))</f>
        <v>622</v>
      </c>
      <c r="J15" s="27">
        <f>VALUE(MID(Tabla_Gtos_Ingresos7[[#This Row],[3 digitos]],1,2))</f>
        <v>62</v>
      </c>
      <c r="K15" s="28" t="str">
        <f>VLOOKUP(Tabla_Gtos_Ingresos7[[#This Row],[3 digitos]],PGC_Gtos_e_Ingresos[],4,FALSE)</f>
        <v>7.a</v>
      </c>
      <c r="L15" s="30" t="str">
        <f>VLOOKUP(Tabla_Gtos_Ingresos7[[#This Row],[Grupo 1]],Tabla3[],4,FALSE)</f>
        <v>7. Otros Gastos de Explotación</v>
      </c>
      <c r="M15" s="30" t="str">
        <f>VLOOKUP(Tabla_Gtos_Ingresos7[[#This Row],[Grupo 1]],Tabla3[],5,FALSE)</f>
        <v>7.a Servicios Exteriores</v>
      </c>
      <c r="N15" s="28" t="str">
        <f>VLOOKUP(Tabla_Gtos_Ingresos7[[#This Row],[Grupo 1]],Tabla3[],10,FALSE)</f>
        <v>G</v>
      </c>
      <c r="O15" s="28" t="str">
        <f>VLOOKUP(Tabla_Gtos_Ingresos7[[#This Row],[Grupo 1]],Tabla3[],6,FALSE)</f>
        <v>Explotación</v>
      </c>
      <c r="P15" s="28">
        <f>VLOOKUP(Tabla_Gtos_Ingresos7[[#This Row],[Grupo 1]],Tabla3[],2,FALSE)</f>
        <v>7</v>
      </c>
      <c r="Q15" s="29" t="str">
        <f>VLOOKUP(Tabla_Gtos_Ingresos7[[#This Row],[3 digitos]],PGC_Gtos_e_Ingresos[],2,FALSE)</f>
        <v xml:space="preserve"> Reparaciones y conservación</v>
      </c>
      <c r="R15" s="30" t="str">
        <f>Tabla_Gtos_Ingresos7[[#This Row],[3 digitos]]&amp;"/"&amp;Tabla_Gtos_Ingresos7[[#This Row],[Nombre cuenta]]</f>
        <v>622/ Reparaciones y conservación</v>
      </c>
      <c r="S15" s="30">
        <f>YEAR(Tabla_Gtos_Ingresos7[[#This Row],[Fecha]])</f>
        <v>2010</v>
      </c>
      <c r="T15" s="27">
        <f>MONTH(Tabla_Gtos_Ingresos7[[#This Row],[Fecha]])</f>
        <v>10</v>
      </c>
      <c r="U15" s="30">
        <f>ROUNDUP(MONTH(Tabla_Gtos_Ingresos7[[#This Row],[Fecha]])/3, 0)</f>
        <v>4</v>
      </c>
      <c r="V15" s="30">
        <f>WEEKNUM(Tabla_Gtos_Ingresos7[[#This Row],[Fecha]])</f>
        <v>40</v>
      </c>
      <c r="W15" s="30">
        <f>(Tabla_Gtos_Ingresos7[[#This Row],[Factor]]*Tabla_Gtos_Ingresos7[[#This Row],[Haber]])+(Tabla_Gtos_Ingresos7[[#This Row],[Factor]]*Tabla_Gtos_Ingresos7[[#This Row],[Debe]])</f>
        <v>-516.61</v>
      </c>
      <c r="X15" s="30">
        <f>VLOOKUP(Tabla_Gtos_Ingresos7[[#This Row],[3 digitos]],PGC_Gtos_e_Ingresos[],3,FALSE)</f>
        <v>-1</v>
      </c>
    </row>
    <row r="16" spans="1:24">
      <c r="A16" s="1">
        <v>2818</v>
      </c>
      <c r="B16" s="13">
        <v>40514</v>
      </c>
      <c r="C16" s="15">
        <v>62900018</v>
      </c>
      <c r="D16" s="1" t="s">
        <v>28</v>
      </c>
      <c r="E16" s="1" t="s">
        <v>941</v>
      </c>
      <c r="F16" s="12">
        <v>195.62</v>
      </c>
      <c r="G16" s="12">
        <v>0</v>
      </c>
      <c r="H16" s="26" t="str">
        <f>MID(Tabla_Gtos_Ingresos7[[#This Row],[Subcuenta]],1,4)</f>
        <v>6290</v>
      </c>
      <c r="I16" s="27">
        <f>VALUE(MID(Tabla_Gtos_Ingresos7[[#This Row],[4 digitos]],1,3))</f>
        <v>629</v>
      </c>
      <c r="J16" s="27">
        <f>VALUE(MID(Tabla_Gtos_Ingresos7[[#This Row],[3 digitos]],1,2))</f>
        <v>62</v>
      </c>
      <c r="K16" s="28" t="str">
        <f>VLOOKUP(Tabla_Gtos_Ingresos7[[#This Row],[3 digitos]],PGC_Gtos_e_Ingresos[],4,FALSE)</f>
        <v>7.a</v>
      </c>
      <c r="L16" s="30" t="str">
        <f>VLOOKUP(Tabla_Gtos_Ingresos7[[#This Row],[Grupo 1]],Tabla3[],4,FALSE)</f>
        <v>7. Otros Gastos de Explotación</v>
      </c>
      <c r="M16" s="30" t="str">
        <f>VLOOKUP(Tabla_Gtos_Ingresos7[[#This Row],[Grupo 1]],Tabla3[],5,FALSE)</f>
        <v>7.a Servicios Exteriores</v>
      </c>
      <c r="N16" s="28" t="str">
        <f>VLOOKUP(Tabla_Gtos_Ingresos7[[#This Row],[Grupo 1]],Tabla3[],10,FALSE)</f>
        <v>G</v>
      </c>
      <c r="O16" s="28" t="str">
        <f>VLOOKUP(Tabla_Gtos_Ingresos7[[#This Row],[Grupo 1]],Tabla3[],6,FALSE)</f>
        <v>Explotación</v>
      </c>
      <c r="P16" s="28">
        <f>VLOOKUP(Tabla_Gtos_Ingresos7[[#This Row],[Grupo 1]],Tabla3[],2,FALSE)</f>
        <v>7</v>
      </c>
      <c r="Q16" s="29" t="str">
        <f>VLOOKUP(Tabla_Gtos_Ingresos7[[#This Row],[3 digitos]],PGC_Gtos_e_Ingresos[],2,FALSE)</f>
        <v xml:space="preserve"> Otros servicios</v>
      </c>
      <c r="R16" s="30" t="str">
        <f>Tabla_Gtos_Ingresos7[[#This Row],[3 digitos]]&amp;"/"&amp;Tabla_Gtos_Ingresos7[[#This Row],[Nombre cuenta]]</f>
        <v>629/ Otros servicios</v>
      </c>
      <c r="S16" s="30">
        <f>YEAR(Tabla_Gtos_Ingresos7[[#This Row],[Fecha]])</f>
        <v>2010</v>
      </c>
      <c r="T16" s="27">
        <f>MONTH(Tabla_Gtos_Ingresos7[[#This Row],[Fecha]])</f>
        <v>12</v>
      </c>
      <c r="U16" s="30">
        <f>ROUNDUP(MONTH(Tabla_Gtos_Ingresos7[[#This Row],[Fecha]])/3, 0)</f>
        <v>4</v>
      </c>
      <c r="V16" s="30">
        <f>WEEKNUM(Tabla_Gtos_Ingresos7[[#This Row],[Fecha]])</f>
        <v>49</v>
      </c>
      <c r="W16" s="30">
        <f>(Tabla_Gtos_Ingresos7[[#This Row],[Factor]]*Tabla_Gtos_Ingresos7[[#This Row],[Haber]])+(Tabla_Gtos_Ingresos7[[#This Row],[Factor]]*Tabla_Gtos_Ingresos7[[#This Row],[Debe]])</f>
        <v>-195.62</v>
      </c>
      <c r="X16" s="30">
        <f>VLOOKUP(Tabla_Gtos_Ingresos7[[#This Row],[3 digitos]],PGC_Gtos_e_Ingresos[],3,FALSE)</f>
        <v>-1</v>
      </c>
    </row>
    <row r="17" spans="1:24">
      <c r="A17" s="1">
        <v>1101</v>
      </c>
      <c r="B17" s="13">
        <v>40332</v>
      </c>
      <c r="C17" s="15">
        <v>62200033</v>
      </c>
      <c r="D17" s="1" t="s">
        <v>21</v>
      </c>
      <c r="E17" s="1" t="s">
        <v>386</v>
      </c>
      <c r="F17" s="12">
        <v>1916.38</v>
      </c>
      <c r="G17" s="12">
        <v>0</v>
      </c>
      <c r="H17" s="26" t="str">
        <f>MID(Tabla_Gtos_Ingresos7[[#This Row],[Subcuenta]],1,4)</f>
        <v>6220</v>
      </c>
      <c r="I17" s="27">
        <f>VALUE(MID(Tabla_Gtos_Ingresos7[[#This Row],[4 digitos]],1,3))</f>
        <v>622</v>
      </c>
      <c r="J17" s="27">
        <f>VALUE(MID(Tabla_Gtos_Ingresos7[[#This Row],[3 digitos]],1,2))</f>
        <v>62</v>
      </c>
      <c r="K17" s="28" t="str">
        <f>VLOOKUP(Tabla_Gtos_Ingresos7[[#This Row],[3 digitos]],PGC_Gtos_e_Ingresos[],4,FALSE)</f>
        <v>7.a</v>
      </c>
      <c r="L17" s="30" t="str">
        <f>VLOOKUP(Tabla_Gtos_Ingresos7[[#This Row],[Grupo 1]],Tabla3[],4,FALSE)</f>
        <v>7. Otros Gastos de Explotación</v>
      </c>
      <c r="M17" s="30" t="str">
        <f>VLOOKUP(Tabla_Gtos_Ingresos7[[#This Row],[Grupo 1]],Tabla3[],5,FALSE)</f>
        <v>7.a Servicios Exteriores</v>
      </c>
      <c r="N17" s="28" t="str">
        <f>VLOOKUP(Tabla_Gtos_Ingresos7[[#This Row],[Grupo 1]],Tabla3[],10,FALSE)</f>
        <v>G</v>
      </c>
      <c r="O17" s="28" t="str">
        <f>VLOOKUP(Tabla_Gtos_Ingresos7[[#This Row],[Grupo 1]],Tabla3[],6,FALSE)</f>
        <v>Explotación</v>
      </c>
      <c r="P17" s="28">
        <f>VLOOKUP(Tabla_Gtos_Ingresos7[[#This Row],[Grupo 1]],Tabla3[],2,FALSE)</f>
        <v>7</v>
      </c>
      <c r="Q17" s="29" t="str">
        <f>VLOOKUP(Tabla_Gtos_Ingresos7[[#This Row],[3 digitos]],PGC_Gtos_e_Ingresos[],2,FALSE)</f>
        <v xml:space="preserve"> Reparaciones y conservación</v>
      </c>
      <c r="R17" s="30" t="str">
        <f>Tabla_Gtos_Ingresos7[[#This Row],[3 digitos]]&amp;"/"&amp;Tabla_Gtos_Ingresos7[[#This Row],[Nombre cuenta]]</f>
        <v>622/ Reparaciones y conservación</v>
      </c>
      <c r="S17" s="30">
        <f>YEAR(Tabla_Gtos_Ingresos7[[#This Row],[Fecha]])</f>
        <v>2010</v>
      </c>
      <c r="T17" s="27">
        <f>MONTH(Tabla_Gtos_Ingresos7[[#This Row],[Fecha]])</f>
        <v>6</v>
      </c>
      <c r="U17" s="30">
        <f>ROUNDUP(MONTH(Tabla_Gtos_Ingresos7[[#This Row],[Fecha]])/3, 0)</f>
        <v>2</v>
      </c>
      <c r="V17" s="30">
        <f>WEEKNUM(Tabla_Gtos_Ingresos7[[#This Row],[Fecha]])</f>
        <v>23</v>
      </c>
      <c r="W17" s="30">
        <f>(Tabla_Gtos_Ingresos7[[#This Row],[Factor]]*Tabla_Gtos_Ingresos7[[#This Row],[Haber]])+(Tabla_Gtos_Ingresos7[[#This Row],[Factor]]*Tabla_Gtos_Ingresos7[[#This Row],[Debe]])</f>
        <v>-1916.38</v>
      </c>
      <c r="X17" s="30">
        <f>VLOOKUP(Tabla_Gtos_Ingresos7[[#This Row],[3 digitos]],PGC_Gtos_e_Ingresos[],3,FALSE)</f>
        <v>-1</v>
      </c>
    </row>
    <row r="18" spans="1:24">
      <c r="A18" s="1">
        <v>1414</v>
      </c>
      <c r="B18" s="13">
        <v>40362</v>
      </c>
      <c r="C18" s="15">
        <v>62900008</v>
      </c>
      <c r="D18" s="1" t="s">
        <v>28</v>
      </c>
      <c r="E18" s="1" t="s">
        <v>529</v>
      </c>
      <c r="F18" s="12">
        <v>116.62</v>
      </c>
      <c r="G18" s="12">
        <v>0</v>
      </c>
      <c r="H18" s="26" t="str">
        <f>MID(Tabla_Gtos_Ingresos7[[#This Row],[Subcuenta]],1,4)</f>
        <v>6290</v>
      </c>
      <c r="I18" s="27">
        <f>VALUE(MID(Tabla_Gtos_Ingresos7[[#This Row],[4 digitos]],1,3))</f>
        <v>629</v>
      </c>
      <c r="J18" s="27">
        <f>VALUE(MID(Tabla_Gtos_Ingresos7[[#This Row],[3 digitos]],1,2))</f>
        <v>62</v>
      </c>
      <c r="K18" s="28" t="str">
        <f>VLOOKUP(Tabla_Gtos_Ingresos7[[#This Row],[3 digitos]],PGC_Gtos_e_Ingresos[],4,FALSE)</f>
        <v>7.a</v>
      </c>
      <c r="L18" s="30" t="str">
        <f>VLOOKUP(Tabla_Gtos_Ingresos7[[#This Row],[Grupo 1]],Tabla3[],4,FALSE)</f>
        <v>7. Otros Gastos de Explotación</v>
      </c>
      <c r="M18" s="30" t="str">
        <f>VLOOKUP(Tabla_Gtos_Ingresos7[[#This Row],[Grupo 1]],Tabla3[],5,FALSE)</f>
        <v>7.a Servicios Exteriores</v>
      </c>
      <c r="N18" s="28" t="str">
        <f>VLOOKUP(Tabla_Gtos_Ingresos7[[#This Row],[Grupo 1]],Tabla3[],10,FALSE)</f>
        <v>G</v>
      </c>
      <c r="O18" s="28" t="str">
        <f>VLOOKUP(Tabla_Gtos_Ingresos7[[#This Row],[Grupo 1]],Tabla3[],6,FALSE)</f>
        <v>Explotación</v>
      </c>
      <c r="P18" s="28">
        <f>VLOOKUP(Tabla_Gtos_Ingresos7[[#This Row],[Grupo 1]],Tabla3[],2,FALSE)</f>
        <v>7</v>
      </c>
      <c r="Q18" s="29" t="str">
        <f>VLOOKUP(Tabla_Gtos_Ingresos7[[#This Row],[3 digitos]],PGC_Gtos_e_Ingresos[],2,FALSE)</f>
        <v xml:space="preserve"> Otros servicios</v>
      </c>
      <c r="R18" s="30" t="str">
        <f>Tabla_Gtos_Ingresos7[[#This Row],[3 digitos]]&amp;"/"&amp;Tabla_Gtos_Ingresos7[[#This Row],[Nombre cuenta]]</f>
        <v>629/ Otros servicios</v>
      </c>
      <c r="S18" s="30">
        <f>YEAR(Tabla_Gtos_Ingresos7[[#This Row],[Fecha]])</f>
        <v>2010</v>
      </c>
      <c r="T18" s="27">
        <f>MONTH(Tabla_Gtos_Ingresos7[[#This Row],[Fecha]])</f>
        <v>7</v>
      </c>
      <c r="U18" s="30">
        <f>ROUNDUP(MONTH(Tabla_Gtos_Ingresos7[[#This Row],[Fecha]])/3, 0)</f>
        <v>3</v>
      </c>
      <c r="V18" s="30">
        <f>WEEKNUM(Tabla_Gtos_Ingresos7[[#This Row],[Fecha]])</f>
        <v>27</v>
      </c>
      <c r="W18" s="30">
        <f>(Tabla_Gtos_Ingresos7[[#This Row],[Factor]]*Tabla_Gtos_Ingresos7[[#This Row],[Haber]])+(Tabla_Gtos_Ingresos7[[#This Row],[Factor]]*Tabla_Gtos_Ingresos7[[#This Row],[Debe]])</f>
        <v>-116.62</v>
      </c>
      <c r="X18" s="30">
        <f>VLOOKUP(Tabla_Gtos_Ingresos7[[#This Row],[3 digitos]],PGC_Gtos_e_Ingresos[],3,FALSE)</f>
        <v>-1</v>
      </c>
    </row>
    <row r="19" spans="1:24">
      <c r="A19" s="1">
        <v>2545</v>
      </c>
      <c r="B19" s="13">
        <v>40485</v>
      </c>
      <c r="C19" s="15">
        <v>62900013</v>
      </c>
      <c r="D19" s="1" t="s">
        <v>28</v>
      </c>
      <c r="E19" s="1" t="s">
        <v>717</v>
      </c>
      <c r="F19" s="12">
        <v>3000</v>
      </c>
      <c r="G19" s="12">
        <v>0</v>
      </c>
      <c r="H19" s="26" t="str">
        <f>MID(Tabla_Gtos_Ingresos7[[#This Row],[Subcuenta]],1,4)</f>
        <v>6290</v>
      </c>
      <c r="I19" s="27">
        <f>VALUE(MID(Tabla_Gtos_Ingresos7[[#This Row],[4 digitos]],1,3))</f>
        <v>629</v>
      </c>
      <c r="J19" s="27">
        <f>VALUE(MID(Tabla_Gtos_Ingresos7[[#This Row],[3 digitos]],1,2))</f>
        <v>62</v>
      </c>
      <c r="K19" s="28" t="str">
        <f>VLOOKUP(Tabla_Gtos_Ingresos7[[#This Row],[3 digitos]],PGC_Gtos_e_Ingresos[],4,FALSE)</f>
        <v>7.a</v>
      </c>
      <c r="L19" s="30" t="str">
        <f>VLOOKUP(Tabla_Gtos_Ingresos7[[#This Row],[Grupo 1]],Tabla3[],4,FALSE)</f>
        <v>7. Otros Gastos de Explotación</v>
      </c>
      <c r="M19" s="30" t="str">
        <f>VLOOKUP(Tabla_Gtos_Ingresos7[[#This Row],[Grupo 1]],Tabla3[],5,FALSE)</f>
        <v>7.a Servicios Exteriores</v>
      </c>
      <c r="N19" s="28" t="str">
        <f>VLOOKUP(Tabla_Gtos_Ingresos7[[#This Row],[Grupo 1]],Tabla3[],10,FALSE)</f>
        <v>G</v>
      </c>
      <c r="O19" s="28" t="str">
        <f>VLOOKUP(Tabla_Gtos_Ingresos7[[#This Row],[Grupo 1]],Tabla3[],6,FALSE)</f>
        <v>Explotación</v>
      </c>
      <c r="P19" s="28">
        <f>VLOOKUP(Tabla_Gtos_Ingresos7[[#This Row],[Grupo 1]],Tabla3[],2,FALSE)</f>
        <v>7</v>
      </c>
      <c r="Q19" s="29" t="str">
        <f>VLOOKUP(Tabla_Gtos_Ingresos7[[#This Row],[3 digitos]],PGC_Gtos_e_Ingresos[],2,FALSE)</f>
        <v xml:space="preserve"> Otros servicios</v>
      </c>
      <c r="R19" s="30" t="str">
        <f>Tabla_Gtos_Ingresos7[[#This Row],[3 digitos]]&amp;"/"&amp;Tabla_Gtos_Ingresos7[[#This Row],[Nombre cuenta]]</f>
        <v>629/ Otros servicios</v>
      </c>
      <c r="S19" s="30">
        <f>YEAR(Tabla_Gtos_Ingresos7[[#This Row],[Fecha]])</f>
        <v>2010</v>
      </c>
      <c r="T19" s="27">
        <f>MONTH(Tabla_Gtos_Ingresos7[[#This Row],[Fecha]])</f>
        <v>11</v>
      </c>
      <c r="U19" s="30">
        <f>ROUNDUP(MONTH(Tabla_Gtos_Ingresos7[[#This Row],[Fecha]])/3, 0)</f>
        <v>4</v>
      </c>
      <c r="V19" s="30">
        <f>WEEKNUM(Tabla_Gtos_Ingresos7[[#This Row],[Fecha]])</f>
        <v>45</v>
      </c>
      <c r="W19" s="30">
        <f>(Tabla_Gtos_Ingresos7[[#This Row],[Factor]]*Tabla_Gtos_Ingresos7[[#This Row],[Haber]])+(Tabla_Gtos_Ingresos7[[#This Row],[Factor]]*Tabla_Gtos_Ingresos7[[#This Row],[Debe]])</f>
        <v>-3000</v>
      </c>
      <c r="X19" s="30">
        <f>VLOOKUP(Tabla_Gtos_Ingresos7[[#This Row],[3 digitos]],PGC_Gtos_e_Ingresos[],3,FALSE)</f>
        <v>-1</v>
      </c>
    </row>
    <row r="20" spans="1:24">
      <c r="A20" s="1">
        <v>2834</v>
      </c>
      <c r="B20" s="13">
        <v>40515</v>
      </c>
      <c r="C20" s="15">
        <v>70000221</v>
      </c>
      <c r="D20" s="1" t="s">
        <v>45</v>
      </c>
      <c r="E20" s="1" t="s">
        <v>258</v>
      </c>
      <c r="F20" s="12">
        <v>0</v>
      </c>
      <c r="G20" s="12">
        <v>680</v>
      </c>
      <c r="H20" s="26" t="str">
        <f>MID(Tabla_Gtos_Ingresos7[[#This Row],[Subcuenta]],1,4)</f>
        <v>7000</v>
      </c>
      <c r="I20" s="27">
        <f>VALUE(MID(Tabla_Gtos_Ingresos7[[#This Row],[4 digitos]],1,3))</f>
        <v>700</v>
      </c>
      <c r="J20" s="27">
        <f>VALUE(MID(Tabla_Gtos_Ingresos7[[#This Row],[3 digitos]],1,2))</f>
        <v>70</v>
      </c>
      <c r="K20" s="28" t="str">
        <f>VLOOKUP(Tabla_Gtos_Ingresos7[[#This Row],[3 digitos]],PGC_Gtos_e_Ingresos[],4,FALSE)</f>
        <v>1a</v>
      </c>
      <c r="L20" s="30" t="str">
        <f>VLOOKUP(Tabla_Gtos_Ingresos7[[#This Row],[Grupo 1]],Tabla3[],4,FALSE)</f>
        <v>1. Importe Neto Cifra de Negocios</v>
      </c>
      <c r="M20" s="30" t="str">
        <f>VLOOKUP(Tabla_Gtos_Ingresos7[[#This Row],[Grupo 1]],Tabla3[],5,FALSE)</f>
        <v>1.a Ventas</v>
      </c>
      <c r="N20" s="28" t="str">
        <f>VLOOKUP(Tabla_Gtos_Ingresos7[[#This Row],[Grupo 1]],Tabla3[],10,FALSE)</f>
        <v>I</v>
      </c>
      <c r="O20" s="28" t="str">
        <f>VLOOKUP(Tabla_Gtos_Ingresos7[[#This Row],[Grupo 1]],Tabla3[],6,FALSE)</f>
        <v>Explotación</v>
      </c>
      <c r="P20" s="28">
        <f>VLOOKUP(Tabla_Gtos_Ingresos7[[#This Row],[Grupo 1]],Tabla3[],2,FALSE)</f>
        <v>1</v>
      </c>
      <c r="Q20" s="29" t="str">
        <f>VLOOKUP(Tabla_Gtos_Ingresos7[[#This Row],[3 digitos]],PGC_Gtos_e_Ingresos[],2,FALSE)</f>
        <v xml:space="preserve"> Ventas de mercaderías</v>
      </c>
      <c r="R20" s="30" t="str">
        <f>Tabla_Gtos_Ingresos7[[#This Row],[3 digitos]]&amp;"/"&amp;Tabla_Gtos_Ingresos7[[#This Row],[Nombre cuenta]]</f>
        <v>700/ Ventas de mercaderías</v>
      </c>
      <c r="S20" s="30">
        <f>YEAR(Tabla_Gtos_Ingresos7[[#This Row],[Fecha]])</f>
        <v>2010</v>
      </c>
      <c r="T20" s="27">
        <f>MONTH(Tabla_Gtos_Ingresos7[[#This Row],[Fecha]])</f>
        <v>12</v>
      </c>
      <c r="U20" s="30">
        <f>ROUNDUP(MONTH(Tabla_Gtos_Ingresos7[[#This Row],[Fecha]])/3, 0)</f>
        <v>4</v>
      </c>
      <c r="V20" s="30">
        <f>WEEKNUM(Tabla_Gtos_Ingresos7[[#This Row],[Fecha]])</f>
        <v>49</v>
      </c>
      <c r="W20" s="30">
        <f>(Tabla_Gtos_Ingresos7[[#This Row],[Factor]]*Tabla_Gtos_Ingresos7[[#This Row],[Haber]])+(Tabla_Gtos_Ingresos7[[#This Row],[Factor]]*Tabla_Gtos_Ingresos7[[#This Row],[Debe]])</f>
        <v>680</v>
      </c>
      <c r="X20" s="30">
        <f>VLOOKUP(Tabla_Gtos_Ingresos7[[#This Row],[3 digitos]],PGC_Gtos_e_Ingresos[],3,FALSE)</f>
        <v>1</v>
      </c>
    </row>
    <row r="21" spans="1:24">
      <c r="A21" s="1">
        <v>2835</v>
      </c>
      <c r="B21" s="13">
        <v>40515</v>
      </c>
      <c r="C21" s="15">
        <v>70000222</v>
      </c>
      <c r="D21" s="1" t="s">
        <v>45</v>
      </c>
      <c r="E21" s="1" t="s">
        <v>259</v>
      </c>
      <c r="F21" s="12">
        <v>0</v>
      </c>
      <c r="G21" s="12">
        <v>28020.11</v>
      </c>
      <c r="H21" s="26" t="str">
        <f>MID(Tabla_Gtos_Ingresos7[[#This Row],[Subcuenta]],1,4)</f>
        <v>7000</v>
      </c>
      <c r="I21" s="27">
        <f>VALUE(MID(Tabla_Gtos_Ingresos7[[#This Row],[4 digitos]],1,3))</f>
        <v>700</v>
      </c>
      <c r="J21" s="27">
        <f>VALUE(MID(Tabla_Gtos_Ingresos7[[#This Row],[3 digitos]],1,2))</f>
        <v>70</v>
      </c>
      <c r="K21" s="28" t="str">
        <f>VLOOKUP(Tabla_Gtos_Ingresos7[[#This Row],[3 digitos]],PGC_Gtos_e_Ingresos[],4,FALSE)</f>
        <v>1a</v>
      </c>
      <c r="L21" s="30" t="str">
        <f>VLOOKUP(Tabla_Gtos_Ingresos7[[#This Row],[Grupo 1]],Tabla3[],4,FALSE)</f>
        <v>1. Importe Neto Cifra de Negocios</v>
      </c>
      <c r="M21" s="30" t="str">
        <f>VLOOKUP(Tabla_Gtos_Ingresos7[[#This Row],[Grupo 1]],Tabla3[],5,FALSE)</f>
        <v>1.a Ventas</v>
      </c>
      <c r="N21" s="28" t="str">
        <f>VLOOKUP(Tabla_Gtos_Ingresos7[[#This Row],[Grupo 1]],Tabla3[],10,FALSE)</f>
        <v>I</v>
      </c>
      <c r="O21" s="28" t="str">
        <f>VLOOKUP(Tabla_Gtos_Ingresos7[[#This Row],[Grupo 1]],Tabla3[],6,FALSE)</f>
        <v>Explotación</v>
      </c>
      <c r="P21" s="28">
        <f>VLOOKUP(Tabla_Gtos_Ingresos7[[#This Row],[Grupo 1]],Tabla3[],2,FALSE)</f>
        <v>1</v>
      </c>
      <c r="Q21" s="29" t="str">
        <f>VLOOKUP(Tabla_Gtos_Ingresos7[[#This Row],[3 digitos]],PGC_Gtos_e_Ingresos[],2,FALSE)</f>
        <v xml:space="preserve"> Ventas de mercaderías</v>
      </c>
      <c r="R21" s="30" t="str">
        <f>Tabla_Gtos_Ingresos7[[#This Row],[3 digitos]]&amp;"/"&amp;Tabla_Gtos_Ingresos7[[#This Row],[Nombre cuenta]]</f>
        <v>700/ Ventas de mercaderías</v>
      </c>
      <c r="S21" s="30">
        <f>YEAR(Tabla_Gtos_Ingresos7[[#This Row],[Fecha]])</f>
        <v>2010</v>
      </c>
      <c r="T21" s="27">
        <f>MONTH(Tabla_Gtos_Ingresos7[[#This Row],[Fecha]])</f>
        <v>12</v>
      </c>
      <c r="U21" s="30">
        <f>ROUNDUP(MONTH(Tabla_Gtos_Ingresos7[[#This Row],[Fecha]])/3, 0)</f>
        <v>4</v>
      </c>
      <c r="V21" s="30">
        <f>WEEKNUM(Tabla_Gtos_Ingresos7[[#This Row],[Fecha]])</f>
        <v>49</v>
      </c>
      <c r="W21" s="30">
        <f>(Tabla_Gtos_Ingresos7[[#This Row],[Factor]]*Tabla_Gtos_Ingresos7[[#This Row],[Haber]])+(Tabla_Gtos_Ingresos7[[#This Row],[Factor]]*Tabla_Gtos_Ingresos7[[#This Row],[Debe]])</f>
        <v>28020.11</v>
      </c>
      <c r="X21" s="30">
        <f>VLOOKUP(Tabla_Gtos_Ingresos7[[#This Row],[3 digitos]],PGC_Gtos_e_Ingresos[],3,FALSE)</f>
        <v>1</v>
      </c>
    </row>
    <row r="22" spans="1:24">
      <c r="A22" s="1">
        <v>380</v>
      </c>
      <c r="B22" s="13">
        <v>40241</v>
      </c>
      <c r="C22" s="15">
        <v>62800002</v>
      </c>
      <c r="D22" s="1" t="s">
        <v>25</v>
      </c>
      <c r="E22" s="1" t="s">
        <v>26</v>
      </c>
      <c r="F22" s="12">
        <v>5492.19</v>
      </c>
      <c r="G22" s="12">
        <v>0</v>
      </c>
      <c r="H22" s="26" t="str">
        <f>MID(Tabla_Gtos_Ingresos7[[#This Row],[Subcuenta]],1,4)</f>
        <v>6280</v>
      </c>
      <c r="I22" s="27">
        <f>VALUE(MID(Tabla_Gtos_Ingresos7[[#This Row],[4 digitos]],1,3))</f>
        <v>628</v>
      </c>
      <c r="J22" s="27">
        <f>VALUE(MID(Tabla_Gtos_Ingresos7[[#This Row],[3 digitos]],1,2))</f>
        <v>62</v>
      </c>
      <c r="K22" s="28" t="str">
        <f>VLOOKUP(Tabla_Gtos_Ingresos7[[#This Row],[3 digitos]],PGC_Gtos_e_Ingresos[],4,FALSE)</f>
        <v>7.a</v>
      </c>
      <c r="L22" s="30" t="str">
        <f>VLOOKUP(Tabla_Gtos_Ingresos7[[#This Row],[Grupo 1]],Tabla3[],4,FALSE)</f>
        <v>7. Otros Gastos de Explotación</v>
      </c>
      <c r="M22" s="30" t="str">
        <f>VLOOKUP(Tabla_Gtos_Ingresos7[[#This Row],[Grupo 1]],Tabla3[],5,FALSE)</f>
        <v>7.a Servicios Exteriores</v>
      </c>
      <c r="N22" s="28" t="str">
        <f>VLOOKUP(Tabla_Gtos_Ingresos7[[#This Row],[Grupo 1]],Tabla3[],10,FALSE)</f>
        <v>G</v>
      </c>
      <c r="O22" s="28" t="str">
        <f>VLOOKUP(Tabla_Gtos_Ingresos7[[#This Row],[Grupo 1]],Tabla3[],6,FALSE)</f>
        <v>Explotación</v>
      </c>
      <c r="P22" s="28">
        <f>VLOOKUP(Tabla_Gtos_Ingresos7[[#This Row],[Grupo 1]],Tabla3[],2,FALSE)</f>
        <v>7</v>
      </c>
      <c r="Q22" s="29" t="str">
        <f>VLOOKUP(Tabla_Gtos_Ingresos7[[#This Row],[3 digitos]],PGC_Gtos_e_Ingresos[],2,FALSE)</f>
        <v xml:space="preserve"> Suministros</v>
      </c>
      <c r="R22" s="30" t="str">
        <f>Tabla_Gtos_Ingresos7[[#This Row],[3 digitos]]&amp;"/"&amp;Tabla_Gtos_Ingresos7[[#This Row],[Nombre cuenta]]</f>
        <v>628/ Suministros</v>
      </c>
      <c r="S22" s="30">
        <f>YEAR(Tabla_Gtos_Ingresos7[[#This Row],[Fecha]])</f>
        <v>2010</v>
      </c>
      <c r="T22" s="27">
        <f>MONTH(Tabla_Gtos_Ingresos7[[#This Row],[Fecha]])</f>
        <v>3</v>
      </c>
      <c r="U22" s="30">
        <f>ROUNDUP(MONTH(Tabla_Gtos_Ingresos7[[#This Row],[Fecha]])/3, 0)</f>
        <v>1</v>
      </c>
      <c r="V22" s="30">
        <f>WEEKNUM(Tabla_Gtos_Ingresos7[[#This Row],[Fecha]])</f>
        <v>10</v>
      </c>
      <c r="W22" s="30">
        <f>(Tabla_Gtos_Ingresos7[[#This Row],[Factor]]*Tabla_Gtos_Ingresos7[[#This Row],[Haber]])+(Tabla_Gtos_Ingresos7[[#This Row],[Factor]]*Tabla_Gtos_Ingresos7[[#This Row],[Debe]])</f>
        <v>-5492.19</v>
      </c>
      <c r="X22" s="30">
        <f>VLOOKUP(Tabla_Gtos_Ingresos7[[#This Row],[3 digitos]],PGC_Gtos_e_Ingresos[],3,FALSE)</f>
        <v>-1</v>
      </c>
    </row>
    <row r="23" spans="1:24">
      <c r="A23" s="1">
        <v>381</v>
      </c>
      <c r="B23" s="13">
        <v>40241</v>
      </c>
      <c r="C23" s="15">
        <v>62800002</v>
      </c>
      <c r="D23" s="1" t="s">
        <v>25</v>
      </c>
      <c r="E23" s="1" t="s">
        <v>27</v>
      </c>
      <c r="F23" s="12">
        <v>776.33</v>
      </c>
      <c r="G23" s="12">
        <v>0</v>
      </c>
      <c r="H23" s="26" t="str">
        <f>MID(Tabla_Gtos_Ingresos7[[#This Row],[Subcuenta]],1,4)</f>
        <v>6280</v>
      </c>
      <c r="I23" s="27">
        <f>VALUE(MID(Tabla_Gtos_Ingresos7[[#This Row],[4 digitos]],1,3))</f>
        <v>628</v>
      </c>
      <c r="J23" s="27">
        <f>VALUE(MID(Tabla_Gtos_Ingresos7[[#This Row],[3 digitos]],1,2))</f>
        <v>62</v>
      </c>
      <c r="K23" s="28" t="str">
        <f>VLOOKUP(Tabla_Gtos_Ingresos7[[#This Row],[3 digitos]],PGC_Gtos_e_Ingresos[],4,FALSE)</f>
        <v>7.a</v>
      </c>
      <c r="L23" s="30" t="str">
        <f>VLOOKUP(Tabla_Gtos_Ingresos7[[#This Row],[Grupo 1]],Tabla3[],4,FALSE)</f>
        <v>7. Otros Gastos de Explotación</v>
      </c>
      <c r="M23" s="30" t="str">
        <f>VLOOKUP(Tabla_Gtos_Ingresos7[[#This Row],[Grupo 1]],Tabla3[],5,FALSE)</f>
        <v>7.a Servicios Exteriores</v>
      </c>
      <c r="N23" s="28" t="str">
        <f>VLOOKUP(Tabla_Gtos_Ingresos7[[#This Row],[Grupo 1]],Tabla3[],10,FALSE)</f>
        <v>G</v>
      </c>
      <c r="O23" s="28" t="str">
        <f>VLOOKUP(Tabla_Gtos_Ingresos7[[#This Row],[Grupo 1]],Tabla3[],6,FALSE)</f>
        <v>Explotación</v>
      </c>
      <c r="P23" s="28">
        <f>VLOOKUP(Tabla_Gtos_Ingresos7[[#This Row],[Grupo 1]],Tabla3[],2,FALSE)</f>
        <v>7</v>
      </c>
      <c r="Q23" s="29" t="str">
        <f>VLOOKUP(Tabla_Gtos_Ingresos7[[#This Row],[3 digitos]],PGC_Gtos_e_Ingresos[],2,FALSE)</f>
        <v xml:space="preserve"> Suministros</v>
      </c>
      <c r="R23" s="30" t="str">
        <f>Tabla_Gtos_Ingresos7[[#This Row],[3 digitos]]&amp;"/"&amp;Tabla_Gtos_Ingresos7[[#This Row],[Nombre cuenta]]</f>
        <v>628/ Suministros</v>
      </c>
      <c r="S23" s="30">
        <f>YEAR(Tabla_Gtos_Ingresos7[[#This Row],[Fecha]])</f>
        <v>2010</v>
      </c>
      <c r="T23" s="27">
        <f>MONTH(Tabla_Gtos_Ingresos7[[#This Row],[Fecha]])</f>
        <v>3</v>
      </c>
      <c r="U23" s="30">
        <f>ROUNDUP(MONTH(Tabla_Gtos_Ingresos7[[#This Row],[Fecha]])/3, 0)</f>
        <v>1</v>
      </c>
      <c r="V23" s="30">
        <f>WEEKNUM(Tabla_Gtos_Ingresos7[[#This Row],[Fecha]])</f>
        <v>10</v>
      </c>
      <c r="W23" s="30">
        <f>(Tabla_Gtos_Ingresos7[[#This Row],[Factor]]*Tabla_Gtos_Ingresos7[[#This Row],[Haber]])+(Tabla_Gtos_Ingresos7[[#This Row],[Factor]]*Tabla_Gtos_Ingresos7[[#This Row],[Debe]])</f>
        <v>-776.33</v>
      </c>
      <c r="X23" s="30">
        <f>VLOOKUP(Tabla_Gtos_Ingresos7[[#This Row],[3 digitos]],PGC_Gtos_e_Ingresos[],3,FALSE)</f>
        <v>-1</v>
      </c>
    </row>
    <row r="24" spans="1:24">
      <c r="A24" s="1">
        <v>592</v>
      </c>
      <c r="B24" s="13">
        <v>40272</v>
      </c>
      <c r="C24" s="15">
        <v>70000057</v>
      </c>
      <c r="D24" s="1" t="s">
        <v>45</v>
      </c>
      <c r="E24" s="1" t="s">
        <v>634</v>
      </c>
      <c r="F24" s="12">
        <v>0</v>
      </c>
      <c r="G24" s="12">
        <v>1930.57</v>
      </c>
      <c r="H24" s="26" t="str">
        <f>MID(Tabla_Gtos_Ingresos7[[#This Row],[Subcuenta]],1,4)</f>
        <v>7000</v>
      </c>
      <c r="I24" s="27">
        <f>VALUE(MID(Tabla_Gtos_Ingresos7[[#This Row],[4 digitos]],1,3))</f>
        <v>700</v>
      </c>
      <c r="J24" s="27">
        <f>VALUE(MID(Tabla_Gtos_Ingresos7[[#This Row],[3 digitos]],1,2))</f>
        <v>70</v>
      </c>
      <c r="K24" s="28" t="str">
        <f>VLOOKUP(Tabla_Gtos_Ingresos7[[#This Row],[3 digitos]],PGC_Gtos_e_Ingresos[],4,FALSE)</f>
        <v>1a</v>
      </c>
      <c r="L24" s="30" t="str">
        <f>VLOOKUP(Tabla_Gtos_Ingresos7[[#This Row],[Grupo 1]],Tabla3[],4,FALSE)</f>
        <v>1. Importe Neto Cifra de Negocios</v>
      </c>
      <c r="M24" s="30" t="str">
        <f>VLOOKUP(Tabla_Gtos_Ingresos7[[#This Row],[Grupo 1]],Tabla3[],5,FALSE)</f>
        <v>1.a Ventas</v>
      </c>
      <c r="N24" s="28" t="str">
        <f>VLOOKUP(Tabla_Gtos_Ingresos7[[#This Row],[Grupo 1]],Tabla3[],10,FALSE)</f>
        <v>I</v>
      </c>
      <c r="O24" s="28" t="str">
        <f>VLOOKUP(Tabla_Gtos_Ingresos7[[#This Row],[Grupo 1]],Tabla3[],6,FALSE)</f>
        <v>Explotación</v>
      </c>
      <c r="P24" s="28">
        <f>VLOOKUP(Tabla_Gtos_Ingresos7[[#This Row],[Grupo 1]],Tabla3[],2,FALSE)</f>
        <v>1</v>
      </c>
      <c r="Q24" s="29" t="str">
        <f>VLOOKUP(Tabla_Gtos_Ingresos7[[#This Row],[3 digitos]],PGC_Gtos_e_Ingresos[],2,FALSE)</f>
        <v xml:space="preserve"> Ventas de mercaderías</v>
      </c>
      <c r="R24" s="30" t="str">
        <f>Tabla_Gtos_Ingresos7[[#This Row],[3 digitos]]&amp;"/"&amp;Tabla_Gtos_Ingresos7[[#This Row],[Nombre cuenta]]</f>
        <v>700/ Ventas de mercaderías</v>
      </c>
      <c r="S24" s="30">
        <f>YEAR(Tabla_Gtos_Ingresos7[[#This Row],[Fecha]])</f>
        <v>2010</v>
      </c>
      <c r="T24" s="27">
        <f>MONTH(Tabla_Gtos_Ingresos7[[#This Row],[Fecha]])</f>
        <v>4</v>
      </c>
      <c r="U24" s="30">
        <f>ROUNDUP(MONTH(Tabla_Gtos_Ingresos7[[#This Row],[Fecha]])/3, 0)</f>
        <v>2</v>
      </c>
      <c r="V24" s="30">
        <f>WEEKNUM(Tabla_Gtos_Ingresos7[[#This Row],[Fecha]])</f>
        <v>15</v>
      </c>
      <c r="W24" s="30">
        <f>(Tabla_Gtos_Ingresos7[[#This Row],[Factor]]*Tabla_Gtos_Ingresos7[[#This Row],[Haber]])+(Tabla_Gtos_Ingresos7[[#This Row],[Factor]]*Tabla_Gtos_Ingresos7[[#This Row],[Debe]])</f>
        <v>1930.57</v>
      </c>
      <c r="X24" s="30">
        <f>VLOOKUP(Tabla_Gtos_Ingresos7[[#This Row],[3 digitos]],PGC_Gtos_e_Ingresos[],3,FALSE)</f>
        <v>1</v>
      </c>
    </row>
    <row r="25" spans="1:24">
      <c r="A25" s="1">
        <v>1975</v>
      </c>
      <c r="B25" s="13">
        <v>40425</v>
      </c>
      <c r="C25" s="15">
        <v>62400005</v>
      </c>
      <c r="D25" s="1" t="s">
        <v>23</v>
      </c>
      <c r="E25" s="1" t="s">
        <v>433</v>
      </c>
      <c r="F25" s="12">
        <v>796.5</v>
      </c>
      <c r="G25" s="12">
        <v>0</v>
      </c>
      <c r="H25" s="26" t="str">
        <f>MID(Tabla_Gtos_Ingresos7[[#This Row],[Subcuenta]],1,4)</f>
        <v>6240</v>
      </c>
      <c r="I25" s="27">
        <f>VALUE(MID(Tabla_Gtos_Ingresos7[[#This Row],[4 digitos]],1,3))</f>
        <v>624</v>
      </c>
      <c r="J25" s="27">
        <f>VALUE(MID(Tabla_Gtos_Ingresos7[[#This Row],[3 digitos]],1,2))</f>
        <v>62</v>
      </c>
      <c r="K25" s="28" t="str">
        <f>VLOOKUP(Tabla_Gtos_Ingresos7[[#This Row],[3 digitos]],PGC_Gtos_e_Ingresos[],4,FALSE)</f>
        <v>7.a</v>
      </c>
      <c r="L25" s="30" t="str">
        <f>VLOOKUP(Tabla_Gtos_Ingresos7[[#This Row],[Grupo 1]],Tabla3[],4,FALSE)</f>
        <v>7. Otros Gastos de Explotación</v>
      </c>
      <c r="M25" s="30" t="str">
        <f>VLOOKUP(Tabla_Gtos_Ingresos7[[#This Row],[Grupo 1]],Tabla3[],5,FALSE)</f>
        <v>7.a Servicios Exteriores</v>
      </c>
      <c r="N25" s="28" t="str">
        <f>VLOOKUP(Tabla_Gtos_Ingresos7[[#This Row],[Grupo 1]],Tabla3[],10,FALSE)</f>
        <v>G</v>
      </c>
      <c r="O25" s="28" t="str">
        <f>VLOOKUP(Tabla_Gtos_Ingresos7[[#This Row],[Grupo 1]],Tabla3[],6,FALSE)</f>
        <v>Explotación</v>
      </c>
      <c r="P25" s="28">
        <f>VLOOKUP(Tabla_Gtos_Ingresos7[[#This Row],[Grupo 1]],Tabla3[],2,FALSE)</f>
        <v>7</v>
      </c>
      <c r="Q25" s="29" t="str">
        <f>VLOOKUP(Tabla_Gtos_Ingresos7[[#This Row],[3 digitos]],PGC_Gtos_e_Ingresos[],2,FALSE)</f>
        <v xml:space="preserve"> Transportes</v>
      </c>
      <c r="R25" s="30" t="str">
        <f>Tabla_Gtos_Ingresos7[[#This Row],[3 digitos]]&amp;"/"&amp;Tabla_Gtos_Ingresos7[[#This Row],[Nombre cuenta]]</f>
        <v>624/ Transportes</v>
      </c>
      <c r="S25" s="30">
        <f>YEAR(Tabla_Gtos_Ingresos7[[#This Row],[Fecha]])</f>
        <v>2010</v>
      </c>
      <c r="T25" s="27">
        <f>MONTH(Tabla_Gtos_Ingresos7[[#This Row],[Fecha]])</f>
        <v>9</v>
      </c>
      <c r="U25" s="30">
        <f>ROUNDUP(MONTH(Tabla_Gtos_Ingresos7[[#This Row],[Fecha]])/3, 0)</f>
        <v>3</v>
      </c>
      <c r="V25" s="30">
        <f>WEEKNUM(Tabla_Gtos_Ingresos7[[#This Row],[Fecha]])</f>
        <v>36</v>
      </c>
      <c r="W25" s="30">
        <f>(Tabla_Gtos_Ingresos7[[#This Row],[Factor]]*Tabla_Gtos_Ingresos7[[#This Row],[Haber]])+(Tabla_Gtos_Ingresos7[[#This Row],[Factor]]*Tabla_Gtos_Ingresos7[[#This Row],[Debe]])</f>
        <v>-796.5</v>
      </c>
      <c r="X25" s="30">
        <f>VLOOKUP(Tabla_Gtos_Ingresos7[[#This Row],[3 digitos]],PGC_Gtos_e_Ingresos[],3,FALSE)</f>
        <v>-1</v>
      </c>
    </row>
    <row r="26" spans="1:24">
      <c r="A26" s="1">
        <v>1976</v>
      </c>
      <c r="B26" s="13">
        <v>40425</v>
      </c>
      <c r="C26" s="15">
        <v>62400006</v>
      </c>
      <c r="D26" s="1" t="s">
        <v>23</v>
      </c>
      <c r="E26" s="1" t="s">
        <v>434</v>
      </c>
      <c r="F26" s="12">
        <v>826.9</v>
      </c>
      <c r="G26" s="12">
        <v>0</v>
      </c>
      <c r="H26" s="26" t="str">
        <f>MID(Tabla_Gtos_Ingresos7[[#This Row],[Subcuenta]],1,4)</f>
        <v>6240</v>
      </c>
      <c r="I26" s="27">
        <f>VALUE(MID(Tabla_Gtos_Ingresos7[[#This Row],[4 digitos]],1,3))</f>
        <v>624</v>
      </c>
      <c r="J26" s="27">
        <f>VALUE(MID(Tabla_Gtos_Ingresos7[[#This Row],[3 digitos]],1,2))</f>
        <v>62</v>
      </c>
      <c r="K26" s="28" t="str">
        <f>VLOOKUP(Tabla_Gtos_Ingresos7[[#This Row],[3 digitos]],PGC_Gtos_e_Ingresos[],4,FALSE)</f>
        <v>7.a</v>
      </c>
      <c r="L26" s="30" t="str">
        <f>VLOOKUP(Tabla_Gtos_Ingresos7[[#This Row],[Grupo 1]],Tabla3[],4,FALSE)</f>
        <v>7. Otros Gastos de Explotación</v>
      </c>
      <c r="M26" s="30" t="str">
        <f>VLOOKUP(Tabla_Gtos_Ingresos7[[#This Row],[Grupo 1]],Tabla3[],5,FALSE)</f>
        <v>7.a Servicios Exteriores</v>
      </c>
      <c r="N26" s="28" t="str">
        <f>VLOOKUP(Tabla_Gtos_Ingresos7[[#This Row],[Grupo 1]],Tabla3[],10,FALSE)</f>
        <v>G</v>
      </c>
      <c r="O26" s="28" t="str">
        <f>VLOOKUP(Tabla_Gtos_Ingresos7[[#This Row],[Grupo 1]],Tabla3[],6,FALSE)</f>
        <v>Explotación</v>
      </c>
      <c r="P26" s="28">
        <f>VLOOKUP(Tabla_Gtos_Ingresos7[[#This Row],[Grupo 1]],Tabla3[],2,FALSE)</f>
        <v>7</v>
      </c>
      <c r="Q26" s="29" t="str">
        <f>VLOOKUP(Tabla_Gtos_Ingresos7[[#This Row],[3 digitos]],PGC_Gtos_e_Ingresos[],2,FALSE)</f>
        <v xml:space="preserve"> Transportes</v>
      </c>
      <c r="R26" s="30" t="str">
        <f>Tabla_Gtos_Ingresos7[[#This Row],[3 digitos]]&amp;"/"&amp;Tabla_Gtos_Ingresos7[[#This Row],[Nombre cuenta]]</f>
        <v>624/ Transportes</v>
      </c>
      <c r="S26" s="30">
        <f>YEAR(Tabla_Gtos_Ingresos7[[#This Row],[Fecha]])</f>
        <v>2010</v>
      </c>
      <c r="T26" s="27">
        <f>MONTH(Tabla_Gtos_Ingresos7[[#This Row],[Fecha]])</f>
        <v>9</v>
      </c>
      <c r="U26" s="30">
        <f>ROUNDUP(MONTH(Tabla_Gtos_Ingresos7[[#This Row],[Fecha]])/3, 0)</f>
        <v>3</v>
      </c>
      <c r="V26" s="30">
        <f>WEEKNUM(Tabla_Gtos_Ingresos7[[#This Row],[Fecha]])</f>
        <v>36</v>
      </c>
      <c r="W26" s="30">
        <f>(Tabla_Gtos_Ingresos7[[#This Row],[Factor]]*Tabla_Gtos_Ingresos7[[#This Row],[Haber]])+(Tabla_Gtos_Ingresos7[[#This Row],[Factor]]*Tabla_Gtos_Ingresos7[[#This Row],[Debe]])</f>
        <v>-826.9</v>
      </c>
      <c r="X26" s="30">
        <f>VLOOKUP(Tabla_Gtos_Ingresos7[[#This Row],[3 digitos]],PGC_Gtos_e_Ingresos[],3,FALSE)</f>
        <v>-1</v>
      </c>
    </row>
    <row r="27" spans="1:24">
      <c r="A27" s="1">
        <v>1977</v>
      </c>
      <c r="B27" s="13">
        <v>40425</v>
      </c>
      <c r="C27" s="15">
        <v>62400007</v>
      </c>
      <c r="D27" s="1" t="s">
        <v>23</v>
      </c>
      <c r="E27" s="1" t="s">
        <v>435</v>
      </c>
      <c r="F27" s="12">
        <v>189.76</v>
      </c>
      <c r="G27" s="12">
        <v>0</v>
      </c>
      <c r="H27" s="26" t="str">
        <f>MID(Tabla_Gtos_Ingresos7[[#This Row],[Subcuenta]],1,4)</f>
        <v>6240</v>
      </c>
      <c r="I27" s="27">
        <f>VALUE(MID(Tabla_Gtos_Ingresos7[[#This Row],[4 digitos]],1,3))</f>
        <v>624</v>
      </c>
      <c r="J27" s="27">
        <f>VALUE(MID(Tabla_Gtos_Ingresos7[[#This Row],[3 digitos]],1,2))</f>
        <v>62</v>
      </c>
      <c r="K27" s="28" t="str">
        <f>VLOOKUP(Tabla_Gtos_Ingresos7[[#This Row],[3 digitos]],PGC_Gtos_e_Ingresos[],4,FALSE)</f>
        <v>7.a</v>
      </c>
      <c r="L27" s="30" t="str">
        <f>VLOOKUP(Tabla_Gtos_Ingresos7[[#This Row],[Grupo 1]],Tabla3[],4,FALSE)</f>
        <v>7. Otros Gastos de Explotación</v>
      </c>
      <c r="M27" s="30" t="str">
        <f>VLOOKUP(Tabla_Gtos_Ingresos7[[#This Row],[Grupo 1]],Tabla3[],5,FALSE)</f>
        <v>7.a Servicios Exteriores</v>
      </c>
      <c r="N27" s="28" t="str">
        <f>VLOOKUP(Tabla_Gtos_Ingresos7[[#This Row],[Grupo 1]],Tabla3[],10,FALSE)</f>
        <v>G</v>
      </c>
      <c r="O27" s="28" t="str">
        <f>VLOOKUP(Tabla_Gtos_Ingresos7[[#This Row],[Grupo 1]],Tabla3[],6,FALSE)</f>
        <v>Explotación</v>
      </c>
      <c r="P27" s="28">
        <f>VLOOKUP(Tabla_Gtos_Ingresos7[[#This Row],[Grupo 1]],Tabla3[],2,FALSE)</f>
        <v>7</v>
      </c>
      <c r="Q27" s="29" t="str">
        <f>VLOOKUP(Tabla_Gtos_Ingresos7[[#This Row],[3 digitos]],PGC_Gtos_e_Ingresos[],2,FALSE)</f>
        <v xml:space="preserve"> Transportes</v>
      </c>
      <c r="R27" s="30" t="str">
        <f>Tabla_Gtos_Ingresos7[[#This Row],[3 digitos]]&amp;"/"&amp;Tabla_Gtos_Ingresos7[[#This Row],[Nombre cuenta]]</f>
        <v>624/ Transportes</v>
      </c>
      <c r="S27" s="30">
        <f>YEAR(Tabla_Gtos_Ingresos7[[#This Row],[Fecha]])</f>
        <v>2010</v>
      </c>
      <c r="T27" s="27">
        <f>MONTH(Tabla_Gtos_Ingresos7[[#This Row],[Fecha]])</f>
        <v>9</v>
      </c>
      <c r="U27" s="30">
        <f>ROUNDUP(MONTH(Tabla_Gtos_Ingresos7[[#This Row],[Fecha]])/3, 0)</f>
        <v>3</v>
      </c>
      <c r="V27" s="30">
        <f>WEEKNUM(Tabla_Gtos_Ingresos7[[#This Row],[Fecha]])</f>
        <v>36</v>
      </c>
      <c r="W27" s="30">
        <f>(Tabla_Gtos_Ingresos7[[#This Row],[Factor]]*Tabla_Gtos_Ingresos7[[#This Row],[Haber]])+(Tabla_Gtos_Ingresos7[[#This Row],[Factor]]*Tabla_Gtos_Ingresos7[[#This Row],[Debe]])</f>
        <v>-189.76</v>
      </c>
      <c r="X27" s="30">
        <f>VLOOKUP(Tabla_Gtos_Ingresos7[[#This Row],[3 digitos]],PGC_Gtos_e_Ingresos[],3,FALSE)</f>
        <v>-1</v>
      </c>
    </row>
    <row r="28" spans="1:24">
      <c r="A28" s="1">
        <v>1978</v>
      </c>
      <c r="B28" s="13">
        <v>40425</v>
      </c>
      <c r="C28" s="15">
        <v>62400008</v>
      </c>
      <c r="D28" s="1" t="s">
        <v>23</v>
      </c>
      <c r="E28" s="1" t="s">
        <v>436</v>
      </c>
      <c r="F28" s="12">
        <v>870.19</v>
      </c>
      <c r="G28" s="12">
        <v>0</v>
      </c>
      <c r="H28" s="26" t="str">
        <f>MID(Tabla_Gtos_Ingresos7[[#This Row],[Subcuenta]],1,4)</f>
        <v>6240</v>
      </c>
      <c r="I28" s="27">
        <f>VALUE(MID(Tabla_Gtos_Ingresos7[[#This Row],[4 digitos]],1,3))</f>
        <v>624</v>
      </c>
      <c r="J28" s="27">
        <f>VALUE(MID(Tabla_Gtos_Ingresos7[[#This Row],[3 digitos]],1,2))</f>
        <v>62</v>
      </c>
      <c r="K28" s="28" t="str">
        <f>VLOOKUP(Tabla_Gtos_Ingresos7[[#This Row],[3 digitos]],PGC_Gtos_e_Ingresos[],4,FALSE)</f>
        <v>7.a</v>
      </c>
      <c r="L28" s="30" t="str">
        <f>VLOOKUP(Tabla_Gtos_Ingresos7[[#This Row],[Grupo 1]],Tabla3[],4,FALSE)</f>
        <v>7. Otros Gastos de Explotación</v>
      </c>
      <c r="M28" s="30" t="str">
        <f>VLOOKUP(Tabla_Gtos_Ingresos7[[#This Row],[Grupo 1]],Tabla3[],5,FALSE)</f>
        <v>7.a Servicios Exteriores</v>
      </c>
      <c r="N28" s="28" t="str">
        <f>VLOOKUP(Tabla_Gtos_Ingresos7[[#This Row],[Grupo 1]],Tabla3[],10,FALSE)</f>
        <v>G</v>
      </c>
      <c r="O28" s="28" t="str">
        <f>VLOOKUP(Tabla_Gtos_Ingresos7[[#This Row],[Grupo 1]],Tabla3[],6,FALSE)</f>
        <v>Explotación</v>
      </c>
      <c r="P28" s="28">
        <f>VLOOKUP(Tabla_Gtos_Ingresos7[[#This Row],[Grupo 1]],Tabla3[],2,FALSE)</f>
        <v>7</v>
      </c>
      <c r="Q28" s="29" t="str">
        <f>VLOOKUP(Tabla_Gtos_Ingresos7[[#This Row],[3 digitos]],PGC_Gtos_e_Ingresos[],2,FALSE)</f>
        <v xml:space="preserve"> Transportes</v>
      </c>
      <c r="R28" s="30" t="str">
        <f>Tabla_Gtos_Ingresos7[[#This Row],[3 digitos]]&amp;"/"&amp;Tabla_Gtos_Ingresos7[[#This Row],[Nombre cuenta]]</f>
        <v>624/ Transportes</v>
      </c>
      <c r="S28" s="30">
        <f>YEAR(Tabla_Gtos_Ingresos7[[#This Row],[Fecha]])</f>
        <v>2010</v>
      </c>
      <c r="T28" s="27">
        <f>MONTH(Tabla_Gtos_Ingresos7[[#This Row],[Fecha]])</f>
        <v>9</v>
      </c>
      <c r="U28" s="30">
        <f>ROUNDUP(MONTH(Tabla_Gtos_Ingresos7[[#This Row],[Fecha]])/3, 0)</f>
        <v>3</v>
      </c>
      <c r="V28" s="30">
        <f>WEEKNUM(Tabla_Gtos_Ingresos7[[#This Row],[Fecha]])</f>
        <v>36</v>
      </c>
      <c r="W28" s="30">
        <f>(Tabla_Gtos_Ingresos7[[#This Row],[Factor]]*Tabla_Gtos_Ingresos7[[#This Row],[Haber]])+(Tabla_Gtos_Ingresos7[[#This Row],[Factor]]*Tabla_Gtos_Ingresos7[[#This Row],[Debe]])</f>
        <v>-870.19</v>
      </c>
      <c r="X28" s="30">
        <f>VLOOKUP(Tabla_Gtos_Ingresos7[[#This Row],[3 digitos]],PGC_Gtos_e_Ingresos[],3,FALSE)</f>
        <v>-1</v>
      </c>
    </row>
    <row r="29" spans="1:24">
      <c r="A29" s="1">
        <v>1979</v>
      </c>
      <c r="B29" s="13">
        <v>40425</v>
      </c>
      <c r="C29" s="15">
        <v>62400009</v>
      </c>
      <c r="D29" s="1" t="s">
        <v>23</v>
      </c>
      <c r="E29" s="1" t="s">
        <v>437</v>
      </c>
      <c r="F29" s="12">
        <v>796.5</v>
      </c>
      <c r="G29" s="12">
        <v>0</v>
      </c>
      <c r="H29" s="26" t="str">
        <f>MID(Tabla_Gtos_Ingresos7[[#This Row],[Subcuenta]],1,4)</f>
        <v>6240</v>
      </c>
      <c r="I29" s="27">
        <f>VALUE(MID(Tabla_Gtos_Ingresos7[[#This Row],[4 digitos]],1,3))</f>
        <v>624</v>
      </c>
      <c r="J29" s="27">
        <f>VALUE(MID(Tabla_Gtos_Ingresos7[[#This Row],[3 digitos]],1,2))</f>
        <v>62</v>
      </c>
      <c r="K29" s="28" t="str">
        <f>VLOOKUP(Tabla_Gtos_Ingresos7[[#This Row],[3 digitos]],PGC_Gtos_e_Ingresos[],4,FALSE)</f>
        <v>7.a</v>
      </c>
      <c r="L29" s="30" t="str">
        <f>VLOOKUP(Tabla_Gtos_Ingresos7[[#This Row],[Grupo 1]],Tabla3[],4,FALSE)</f>
        <v>7. Otros Gastos de Explotación</v>
      </c>
      <c r="M29" s="30" t="str">
        <f>VLOOKUP(Tabla_Gtos_Ingresos7[[#This Row],[Grupo 1]],Tabla3[],5,FALSE)</f>
        <v>7.a Servicios Exteriores</v>
      </c>
      <c r="N29" s="28" t="str">
        <f>VLOOKUP(Tabla_Gtos_Ingresos7[[#This Row],[Grupo 1]],Tabla3[],10,FALSE)</f>
        <v>G</v>
      </c>
      <c r="O29" s="28" t="str">
        <f>VLOOKUP(Tabla_Gtos_Ingresos7[[#This Row],[Grupo 1]],Tabla3[],6,FALSE)</f>
        <v>Explotación</v>
      </c>
      <c r="P29" s="28">
        <f>VLOOKUP(Tabla_Gtos_Ingresos7[[#This Row],[Grupo 1]],Tabla3[],2,FALSE)</f>
        <v>7</v>
      </c>
      <c r="Q29" s="29" t="str">
        <f>VLOOKUP(Tabla_Gtos_Ingresos7[[#This Row],[3 digitos]],PGC_Gtos_e_Ingresos[],2,FALSE)</f>
        <v xml:space="preserve"> Transportes</v>
      </c>
      <c r="R29" s="30" t="str">
        <f>Tabla_Gtos_Ingresos7[[#This Row],[3 digitos]]&amp;"/"&amp;Tabla_Gtos_Ingresos7[[#This Row],[Nombre cuenta]]</f>
        <v>624/ Transportes</v>
      </c>
      <c r="S29" s="30">
        <f>YEAR(Tabla_Gtos_Ingresos7[[#This Row],[Fecha]])</f>
        <v>2010</v>
      </c>
      <c r="T29" s="27">
        <f>MONTH(Tabla_Gtos_Ingresos7[[#This Row],[Fecha]])</f>
        <v>9</v>
      </c>
      <c r="U29" s="30">
        <f>ROUNDUP(MONTH(Tabla_Gtos_Ingresos7[[#This Row],[Fecha]])/3, 0)</f>
        <v>3</v>
      </c>
      <c r="V29" s="30">
        <f>WEEKNUM(Tabla_Gtos_Ingresos7[[#This Row],[Fecha]])</f>
        <v>36</v>
      </c>
      <c r="W29" s="30">
        <f>(Tabla_Gtos_Ingresos7[[#This Row],[Factor]]*Tabla_Gtos_Ingresos7[[#This Row],[Haber]])+(Tabla_Gtos_Ingresos7[[#This Row],[Factor]]*Tabla_Gtos_Ingresos7[[#This Row],[Debe]])</f>
        <v>-796.5</v>
      </c>
      <c r="X29" s="30">
        <f>VLOOKUP(Tabla_Gtos_Ingresos7[[#This Row],[3 digitos]],PGC_Gtos_e_Ingresos[],3,FALSE)</f>
        <v>-1</v>
      </c>
    </row>
    <row r="30" spans="1:24">
      <c r="A30" s="1">
        <v>2849</v>
      </c>
      <c r="B30" s="13">
        <v>40516</v>
      </c>
      <c r="C30" s="15">
        <v>70000223</v>
      </c>
      <c r="D30" s="1" t="s">
        <v>45</v>
      </c>
      <c r="E30" s="1" t="s">
        <v>260</v>
      </c>
      <c r="F30" s="12">
        <v>0</v>
      </c>
      <c r="G30" s="12">
        <v>10537.5</v>
      </c>
      <c r="H30" s="26" t="str">
        <f>MID(Tabla_Gtos_Ingresos7[[#This Row],[Subcuenta]],1,4)</f>
        <v>7000</v>
      </c>
      <c r="I30" s="27">
        <f>VALUE(MID(Tabla_Gtos_Ingresos7[[#This Row],[4 digitos]],1,3))</f>
        <v>700</v>
      </c>
      <c r="J30" s="27">
        <f>VALUE(MID(Tabla_Gtos_Ingresos7[[#This Row],[3 digitos]],1,2))</f>
        <v>70</v>
      </c>
      <c r="K30" s="28" t="str">
        <f>VLOOKUP(Tabla_Gtos_Ingresos7[[#This Row],[3 digitos]],PGC_Gtos_e_Ingresos[],4,FALSE)</f>
        <v>1a</v>
      </c>
      <c r="L30" s="30" t="str">
        <f>VLOOKUP(Tabla_Gtos_Ingresos7[[#This Row],[Grupo 1]],Tabla3[],4,FALSE)</f>
        <v>1. Importe Neto Cifra de Negocios</v>
      </c>
      <c r="M30" s="30" t="str">
        <f>VLOOKUP(Tabla_Gtos_Ingresos7[[#This Row],[Grupo 1]],Tabla3[],5,FALSE)</f>
        <v>1.a Ventas</v>
      </c>
      <c r="N30" s="28" t="str">
        <f>VLOOKUP(Tabla_Gtos_Ingresos7[[#This Row],[Grupo 1]],Tabla3[],10,FALSE)</f>
        <v>I</v>
      </c>
      <c r="O30" s="28" t="str">
        <f>VLOOKUP(Tabla_Gtos_Ingresos7[[#This Row],[Grupo 1]],Tabla3[],6,FALSE)</f>
        <v>Explotación</v>
      </c>
      <c r="P30" s="28">
        <f>VLOOKUP(Tabla_Gtos_Ingresos7[[#This Row],[Grupo 1]],Tabla3[],2,FALSE)</f>
        <v>1</v>
      </c>
      <c r="Q30" s="29" t="str">
        <f>VLOOKUP(Tabla_Gtos_Ingresos7[[#This Row],[3 digitos]],PGC_Gtos_e_Ingresos[],2,FALSE)</f>
        <v xml:space="preserve"> Ventas de mercaderías</v>
      </c>
      <c r="R30" s="30" t="str">
        <f>Tabla_Gtos_Ingresos7[[#This Row],[3 digitos]]&amp;"/"&amp;Tabla_Gtos_Ingresos7[[#This Row],[Nombre cuenta]]</f>
        <v>700/ Ventas de mercaderías</v>
      </c>
      <c r="S30" s="30">
        <f>YEAR(Tabla_Gtos_Ingresos7[[#This Row],[Fecha]])</f>
        <v>2010</v>
      </c>
      <c r="T30" s="27">
        <f>MONTH(Tabla_Gtos_Ingresos7[[#This Row],[Fecha]])</f>
        <v>12</v>
      </c>
      <c r="U30" s="30">
        <f>ROUNDUP(MONTH(Tabla_Gtos_Ingresos7[[#This Row],[Fecha]])/3, 0)</f>
        <v>4</v>
      </c>
      <c r="V30" s="30">
        <f>WEEKNUM(Tabla_Gtos_Ingresos7[[#This Row],[Fecha]])</f>
        <v>49</v>
      </c>
      <c r="W30" s="30">
        <f>(Tabla_Gtos_Ingresos7[[#This Row],[Factor]]*Tabla_Gtos_Ingresos7[[#This Row],[Haber]])+(Tabla_Gtos_Ingresos7[[#This Row],[Factor]]*Tabla_Gtos_Ingresos7[[#This Row],[Debe]])</f>
        <v>10537.5</v>
      </c>
      <c r="X30" s="30">
        <f>VLOOKUP(Tabla_Gtos_Ingresos7[[#This Row],[3 digitos]],PGC_Gtos_e_Ingresos[],3,FALSE)</f>
        <v>1</v>
      </c>
    </row>
    <row r="31" spans="1:24">
      <c r="A31" s="1">
        <v>383</v>
      </c>
      <c r="B31" s="13">
        <v>40242</v>
      </c>
      <c r="C31" s="15">
        <v>62200015</v>
      </c>
      <c r="D31" s="1" t="s">
        <v>21</v>
      </c>
      <c r="E31" s="1" t="s">
        <v>382</v>
      </c>
      <c r="F31" s="12">
        <v>508.65</v>
      </c>
      <c r="G31" s="12">
        <v>0</v>
      </c>
      <c r="H31" s="26" t="str">
        <f>MID(Tabla_Gtos_Ingresos7[[#This Row],[Subcuenta]],1,4)</f>
        <v>6220</v>
      </c>
      <c r="I31" s="27">
        <f>VALUE(MID(Tabla_Gtos_Ingresos7[[#This Row],[4 digitos]],1,3))</f>
        <v>622</v>
      </c>
      <c r="J31" s="27">
        <f>VALUE(MID(Tabla_Gtos_Ingresos7[[#This Row],[3 digitos]],1,2))</f>
        <v>62</v>
      </c>
      <c r="K31" s="28" t="str">
        <f>VLOOKUP(Tabla_Gtos_Ingresos7[[#This Row],[3 digitos]],PGC_Gtos_e_Ingresos[],4,FALSE)</f>
        <v>7.a</v>
      </c>
      <c r="L31" s="30" t="str">
        <f>VLOOKUP(Tabla_Gtos_Ingresos7[[#This Row],[Grupo 1]],Tabla3[],4,FALSE)</f>
        <v>7. Otros Gastos de Explotación</v>
      </c>
      <c r="M31" s="30" t="str">
        <f>VLOOKUP(Tabla_Gtos_Ingresos7[[#This Row],[Grupo 1]],Tabla3[],5,FALSE)</f>
        <v>7.a Servicios Exteriores</v>
      </c>
      <c r="N31" s="28" t="str">
        <f>VLOOKUP(Tabla_Gtos_Ingresos7[[#This Row],[Grupo 1]],Tabla3[],10,FALSE)</f>
        <v>G</v>
      </c>
      <c r="O31" s="28" t="str">
        <f>VLOOKUP(Tabla_Gtos_Ingresos7[[#This Row],[Grupo 1]],Tabla3[],6,FALSE)</f>
        <v>Explotación</v>
      </c>
      <c r="P31" s="28">
        <f>VLOOKUP(Tabla_Gtos_Ingresos7[[#This Row],[Grupo 1]],Tabla3[],2,FALSE)</f>
        <v>7</v>
      </c>
      <c r="Q31" s="29" t="str">
        <f>VLOOKUP(Tabla_Gtos_Ingresos7[[#This Row],[3 digitos]],PGC_Gtos_e_Ingresos[],2,FALSE)</f>
        <v xml:space="preserve"> Reparaciones y conservación</v>
      </c>
      <c r="R31" s="30" t="str">
        <f>Tabla_Gtos_Ingresos7[[#This Row],[3 digitos]]&amp;"/"&amp;Tabla_Gtos_Ingresos7[[#This Row],[Nombre cuenta]]</f>
        <v>622/ Reparaciones y conservación</v>
      </c>
      <c r="S31" s="30">
        <f>YEAR(Tabla_Gtos_Ingresos7[[#This Row],[Fecha]])</f>
        <v>2010</v>
      </c>
      <c r="T31" s="27">
        <f>MONTH(Tabla_Gtos_Ingresos7[[#This Row],[Fecha]])</f>
        <v>3</v>
      </c>
      <c r="U31" s="30">
        <f>ROUNDUP(MONTH(Tabla_Gtos_Ingresos7[[#This Row],[Fecha]])/3, 0)</f>
        <v>1</v>
      </c>
      <c r="V31" s="30">
        <f>WEEKNUM(Tabla_Gtos_Ingresos7[[#This Row],[Fecha]])</f>
        <v>10</v>
      </c>
      <c r="W31" s="30">
        <f>(Tabla_Gtos_Ingresos7[[#This Row],[Factor]]*Tabla_Gtos_Ingresos7[[#This Row],[Haber]])+(Tabla_Gtos_Ingresos7[[#This Row],[Factor]]*Tabla_Gtos_Ingresos7[[#This Row],[Debe]])</f>
        <v>-508.65</v>
      </c>
      <c r="X31" s="30">
        <f>VLOOKUP(Tabla_Gtos_Ingresos7[[#This Row],[3 digitos]],PGC_Gtos_e_Ingresos[],3,FALSE)</f>
        <v>-1</v>
      </c>
    </row>
    <row r="32" spans="1:24">
      <c r="A32" s="1">
        <v>1110</v>
      </c>
      <c r="B32" s="13">
        <v>40334</v>
      </c>
      <c r="C32" s="15">
        <v>70000095</v>
      </c>
      <c r="D32" s="1" t="s">
        <v>45</v>
      </c>
      <c r="E32" s="2" t="s">
        <v>581</v>
      </c>
      <c r="F32" s="12">
        <v>0</v>
      </c>
      <c r="G32" s="12">
        <v>65.319999999999993</v>
      </c>
      <c r="H32" s="26" t="str">
        <f>MID(Tabla_Gtos_Ingresos7[[#This Row],[Subcuenta]],1,4)</f>
        <v>7000</v>
      </c>
      <c r="I32" s="27">
        <f>VALUE(MID(Tabla_Gtos_Ingresos7[[#This Row],[4 digitos]],1,3))</f>
        <v>700</v>
      </c>
      <c r="J32" s="27">
        <f>VALUE(MID(Tabla_Gtos_Ingresos7[[#This Row],[3 digitos]],1,2))</f>
        <v>70</v>
      </c>
      <c r="K32" s="28" t="str">
        <f>VLOOKUP(Tabla_Gtos_Ingresos7[[#This Row],[3 digitos]],PGC_Gtos_e_Ingresos[],4,FALSE)</f>
        <v>1a</v>
      </c>
      <c r="L32" s="30" t="str">
        <f>VLOOKUP(Tabla_Gtos_Ingresos7[[#This Row],[Grupo 1]],Tabla3[],4,FALSE)</f>
        <v>1. Importe Neto Cifra de Negocios</v>
      </c>
      <c r="M32" s="30" t="str">
        <f>VLOOKUP(Tabla_Gtos_Ingresos7[[#This Row],[Grupo 1]],Tabla3[],5,FALSE)</f>
        <v>1.a Ventas</v>
      </c>
      <c r="N32" s="28" t="str">
        <f>VLOOKUP(Tabla_Gtos_Ingresos7[[#This Row],[Grupo 1]],Tabla3[],10,FALSE)</f>
        <v>I</v>
      </c>
      <c r="O32" s="28" t="str">
        <f>VLOOKUP(Tabla_Gtos_Ingresos7[[#This Row],[Grupo 1]],Tabla3[],6,FALSE)</f>
        <v>Explotación</v>
      </c>
      <c r="P32" s="28">
        <f>VLOOKUP(Tabla_Gtos_Ingresos7[[#This Row],[Grupo 1]],Tabla3[],2,FALSE)</f>
        <v>1</v>
      </c>
      <c r="Q32" s="29" t="str">
        <f>VLOOKUP(Tabla_Gtos_Ingresos7[[#This Row],[3 digitos]],PGC_Gtos_e_Ingresos[],2,FALSE)</f>
        <v xml:space="preserve"> Ventas de mercaderías</v>
      </c>
      <c r="R32" s="30" t="str">
        <f>Tabla_Gtos_Ingresos7[[#This Row],[3 digitos]]&amp;"/"&amp;Tabla_Gtos_Ingresos7[[#This Row],[Nombre cuenta]]</f>
        <v>700/ Ventas de mercaderías</v>
      </c>
      <c r="S32" s="30">
        <f>YEAR(Tabla_Gtos_Ingresos7[[#This Row],[Fecha]])</f>
        <v>2010</v>
      </c>
      <c r="T32" s="27">
        <f>MONTH(Tabla_Gtos_Ingresos7[[#This Row],[Fecha]])</f>
        <v>6</v>
      </c>
      <c r="U32" s="30">
        <f>ROUNDUP(MONTH(Tabla_Gtos_Ingresos7[[#This Row],[Fecha]])/3, 0)</f>
        <v>2</v>
      </c>
      <c r="V32" s="30">
        <f>WEEKNUM(Tabla_Gtos_Ingresos7[[#This Row],[Fecha]])</f>
        <v>23</v>
      </c>
      <c r="W32" s="30">
        <f>(Tabla_Gtos_Ingresos7[[#This Row],[Factor]]*Tabla_Gtos_Ingresos7[[#This Row],[Haber]])+(Tabla_Gtos_Ingresos7[[#This Row],[Factor]]*Tabla_Gtos_Ingresos7[[#This Row],[Debe]])</f>
        <v>65.319999999999993</v>
      </c>
      <c r="X32" s="30">
        <f>VLOOKUP(Tabla_Gtos_Ingresos7[[#This Row],[3 digitos]],PGC_Gtos_e_Ingresos[],3,FALSE)</f>
        <v>1</v>
      </c>
    </row>
    <row r="33" spans="1:24">
      <c r="A33" s="1">
        <v>1111</v>
      </c>
      <c r="B33" s="13">
        <v>40334</v>
      </c>
      <c r="C33" s="15">
        <v>70000096</v>
      </c>
      <c r="D33" s="1" t="s">
        <v>45</v>
      </c>
      <c r="E33" s="1" t="s">
        <v>57</v>
      </c>
      <c r="F33" s="12">
        <v>0</v>
      </c>
      <c r="G33" s="12">
        <v>61.13</v>
      </c>
      <c r="H33" s="26" t="str">
        <f>MID(Tabla_Gtos_Ingresos7[[#This Row],[Subcuenta]],1,4)</f>
        <v>7000</v>
      </c>
      <c r="I33" s="27">
        <f>VALUE(MID(Tabla_Gtos_Ingresos7[[#This Row],[4 digitos]],1,3))</f>
        <v>700</v>
      </c>
      <c r="J33" s="27">
        <f>VALUE(MID(Tabla_Gtos_Ingresos7[[#This Row],[3 digitos]],1,2))</f>
        <v>70</v>
      </c>
      <c r="K33" s="28" t="str">
        <f>VLOOKUP(Tabla_Gtos_Ingresos7[[#This Row],[3 digitos]],PGC_Gtos_e_Ingresos[],4,FALSE)</f>
        <v>1a</v>
      </c>
      <c r="L33" s="30" t="str">
        <f>VLOOKUP(Tabla_Gtos_Ingresos7[[#This Row],[Grupo 1]],Tabla3[],4,FALSE)</f>
        <v>1. Importe Neto Cifra de Negocios</v>
      </c>
      <c r="M33" s="30" t="str">
        <f>VLOOKUP(Tabla_Gtos_Ingresos7[[#This Row],[Grupo 1]],Tabla3[],5,FALSE)</f>
        <v>1.a Ventas</v>
      </c>
      <c r="N33" s="28" t="str">
        <f>VLOOKUP(Tabla_Gtos_Ingresos7[[#This Row],[Grupo 1]],Tabla3[],10,FALSE)</f>
        <v>I</v>
      </c>
      <c r="O33" s="28" t="str">
        <f>VLOOKUP(Tabla_Gtos_Ingresos7[[#This Row],[Grupo 1]],Tabla3[],6,FALSE)</f>
        <v>Explotación</v>
      </c>
      <c r="P33" s="28">
        <f>VLOOKUP(Tabla_Gtos_Ingresos7[[#This Row],[Grupo 1]],Tabla3[],2,FALSE)</f>
        <v>1</v>
      </c>
      <c r="Q33" s="29" t="str">
        <f>VLOOKUP(Tabla_Gtos_Ingresos7[[#This Row],[3 digitos]],PGC_Gtos_e_Ingresos[],2,FALSE)</f>
        <v xml:space="preserve"> Ventas de mercaderías</v>
      </c>
      <c r="R33" s="30" t="str">
        <f>Tabla_Gtos_Ingresos7[[#This Row],[3 digitos]]&amp;"/"&amp;Tabla_Gtos_Ingresos7[[#This Row],[Nombre cuenta]]</f>
        <v>700/ Ventas de mercaderías</v>
      </c>
      <c r="S33" s="30">
        <f>YEAR(Tabla_Gtos_Ingresos7[[#This Row],[Fecha]])</f>
        <v>2010</v>
      </c>
      <c r="T33" s="27">
        <f>MONTH(Tabla_Gtos_Ingresos7[[#This Row],[Fecha]])</f>
        <v>6</v>
      </c>
      <c r="U33" s="30">
        <f>ROUNDUP(MONTH(Tabla_Gtos_Ingresos7[[#This Row],[Fecha]])/3, 0)</f>
        <v>2</v>
      </c>
      <c r="V33" s="30">
        <f>WEEKNUM(Tabla_Gtos_Ingresos7[[#This Row],[Fecha]])</f>
        <v>23</v>
      </c>
      <c r="W33" s="30">
        <f>(Tabla_Gtos_Ingresos7[[#This Row],[Factor]]*Tabla_Gtos_Ingresos7[[#This Row],[Haber]])+(Tabla_Gtos_Ingresos7[[#This Row],[Factor]]*Tabla_Gtos_Ingresos7[[#This Row],[Debe]])</f>
        <v>61.13</v>
      </c>
      <c r="X33" s="30">
        <f>VLOOKUP(Tabla_Gtos_Ingresos7[[#This Row],[3 digitos]],PGC_Gtos_e_Ingresos[],3,FALSE)</f>
        <v>1</v>
      </c>
    </row>
    <row r="34" spans="1:24">
      <c r="A34" s="1">
        <v>1990</v>
      </c>
      <c r="B34" s="13">
        <v>40426</v>
      </c>
      <c r="C34" s="15">
        <v>70000162</v>
      </c>
      <c r="D34" s="1" t="s">
        <v>45</v>
      </c>
      <c r="E34" s="2" t="s">
        <v>590</v>
      </c>
      <c r="F34" s="12">
        <v>0</v>
      </c>
      <c r="G34" s="12">
        <v>642.29</v>
      </c>
      <c r="H34" s="26" t="str">
        <f>MID(Tabla_Gtos_Ingresos7[[#This Row],[Subcuenta]],1,4)</f>
        <v>7000</v>
      </c>
      <c r="I34" s="27">
        <f>VALUE(MID(Tabla_Gtos_Ingresos7[[#This Row],[4 digitos]],1,3))</f>
        <v>700</v>
      </c>
      <c r="J34" s="27">
        <f>VALUE(MID(Tabla_Gtos_Ingresos7[[#This Row],[3 digitos]],1,2))</f>
        <v>70</v>
      </c>
      <c r="K34" s="28" t="str">
        <f>VLOOKUP(Tabla_Gtos_Ingresos7[[#This Row],[3 digitos]],PGC_Gtos_e_Ingresos[],4,FALSE)</f>
        <v>1a</v>
      </c>
      <c r="L34" s="30" t="str">
        <f>VLOOKUP(Tabla_Gtos_Ingresos7[[#This Row],[Grupo 1]],Tabla3[],4,FALSE)</f>
        <v>1. Importe Neto Cifra de Negocios</v>
      </c>
      <c r="M34" s="30" t="str">
        <f>VLOOKUP(Tabla_Gtos_Ingresos7[[#This Row],[Grupo 1]],Tabla3[],5,FALSE)</f>
        <v>1.a Ventas</v>
      </c>
      <c r="N34" s="28" t="str">
        <f>VLOOKUP(Tabla_Gtos_Ingresos7[[#This Row],[Grupo 1]],Tabla3[],10,FALSE)</f>
        <v>I</v>
      </c>
      <c r="O34" s="28" t="str">
        <f>VLOOKUP(Tabla_Gtos_Ingresos7[[#This Row],[Grupo 1]],Tabla3[],6,FALSE)</f>
        <v>Explotación</v>
      </c>
      <c r="P34" s="28">
        <f>VLOOKUP(Tabla_Gtos_Ingresos7[[#This Row],[Grupo 1]],Tabla3[],2,FALSE)</f>
        <v>1</v>
      </c>
      <c r="Q34" s="29" t="str">
        <f>VLOOKUP(Tabla_Gtos_Ingresos7[[#This Row],[3 digitos]],PGC_Gtos_e_Ingresos[],2,FALSE)</f>
        <v xml:space="preserve"> Ventas de mercaderías</v>
      </c>
      <c r="R34" s="30" t="str">
        <f>Tabla_Gtos_Ingresos7[[#This Row],[3 digitos]]&amp;"/"&amp;Tabla_Gtos_Ingresos7[[#This Row],[Nombre cuenta]]</f>
        <v>700/ Ventas de mercaderías</v>
      </c>
      <c r="S34" s="30">
        <f>YEAR(Tabla_Gtos_Ingresos7[[#This Row],[Fecha]])</f>
        <v>2010</v>
      </c>
      <c r="T34" s="27">
        <f>MONTH(Tabla_Gtos_Ingresos7[[#This Row],[Fecha]])</f>
        <v>9</v>
      </c>
      <c r="U34" s="30">
        <f>ROUNDUP(MONTH(Tabla_Gtos_Ingresos7[[#This Row],[Fecha]])/3, 0)</f>
        <v>3</v>
      </c>
      <c r="V34" s="30">
        <f>WEEKNUM(Tabla_Gtos_Ingresos7[[#This Row],[Fecha]])</f>
        <v>37</v>
      </c>
      <c r="W34" s="30">
        <f>(Tabla_Gtos_Ingresos7[[#This Row],[Factor]]*Tabla_Gtos_Ingresos7[[#This Row],[Haber]])+(Tabla_Gtos_Ingresos7[[#This Row],[Factor]]*Tabla_Gtos_Ingresos7[[#This Row],[Debe]])</f>
        <v>642.29</v>
      </c>
      <c r="X34" s="30">
        <f>VLOOKUP(Tabla_Gtos_Ingresos7[[#This Row],[3 digitos]],PGC_Gtos_e_Ingresos[],3,FALSE)</f>
        <v>1</v>
      </c>
    </row>
    <row r="35" spans="1:24">
      <c r="A35" s="1">
        <v>2550</v>
      </c>
      <c r="B35" s="13">
        <v>40487</v>
      </c>
      <c r="C35" s="15">
        <v>62900014</v>
      </c>
      <c r="D35" s="1" t="s">
        <v>28</v>
      </c>
      <c r="E35" s="1" t="s">
        <v>517</v>
      </c>
      <c r="F35" s="12">
        <v>523.87</v>
      </c>
      <c r="G35" s="12">
        <v>0</v>
      </c>
      <c r="H35" s="26" t="str">
        <f>MID(Tabla_Gtos_Ingresos7[[#This Row],[Subcuenta]],1,4)</f>
        <v>6290</v>
      </c>
      <c r="I35" s="27">
        <f>VALUE(MID(Tabla_Gtos_Ingresos7[[#This Row],[4 digitos]],1,3))</f>
        <v>629</v>
      </c>
      <c r="J35" s="27">
        <f>VALUE(MID(Tabla_Gtos_Ingresos7[[#This Row],[3 digitos]],1,2))</f>
        <v>62</v>
      </c>
      <c r="K35" s="28" t="str">
        <f>VLOOKUP(Tabla_Gtos_Ingresos7[[#This Row],[3 digitos]],PGC_Gtos_e_Ingresos[],4,FALSE)</f>
        <v>7.a</v>
      </c>
      <c r="L35" s="30" t="str">
        <f>VLOOKUP(Tabla_Gtos_Ingresos7[[#This Row],[Grupo 1]],Tabla3[],4,FALSE)</f>
        <v>7. Otros Gastos de Explotación</v>
      </c>
      <c r="M35" s="30" t="str">
        <f>VLOOKUP(Tabla_Gtos_Ingresos7[[#This Row],[Grupo 1]],Tabla3[],5,FALSE)</f>
        <v>7.a Servicios Exteriores</v>
      </c>
      <c r="N35" s="28" t="str">
        <f>VLOOKUP(Tabla_Gtos_Ingresos7[[#This Row],[Grupo 1]],Tabla3[],10,FALSE)</f>
        <v>G</v>
      </c>
      <c r="O35" s="28" t="str">
        <f>VLOOKUP(Tabla_Gtos_Ingresos7[[#This Row],[Grupo 1]],Tabla3[],6,FALSE)</f>
        <v>Explotación</v>
      </c>
      <c r="P35" s="28">
        <f>VLOOKUP(Tabla_Gtos_Ingresos7[[#This Row],[Grupo 1]],Tabla3[],2,FALSE)</f>
        <v>7</v>
      </c>
      <c r="Q35" s="29" t="str">
        <f>VLOOKUP(Tabla_Gtos_Ingresos7[[#This Row],[3 digitos]],PGC_Gtos_e_Ingresos[],2,FALSE)</f>
        <v xml:space="preserve"> Otros servicios</v>
      </c>
      <c r="R35" s="30" t="str">
        <f>Tabla_Gtos_Ingresos7[[#This Row],[3 digitos]]&amp;"/"&amp;Tabla_Gtos_Ingresos7[[#This Row],[Nombre cuenta]]</f>
        <v>629/ Otros servicios</v>
      </c>
      <c r="S35" s="30">
        <f>YEAR(Tabla_Gtos_Ingresos7[[#This Row],[Fecha]])</f>
        <v>2010</v>
      </c>
      <c r="T35" s="27">
        <f>MONTH(Tabla_Gtos_Ingresos7[[#This Row],[Fecha]])</f>
        <v>11</v>
      </c>
      <c r="U35" s="30">
        <f>ROUNDUP(MONTH(Tabla_Gtos_Ingresos7[[#This Row],[Fecha]])/3, 0)</f>
        <v>4</v>
      </c>
      <c r="V35" s="30">
        <f>WEEKNUM(Tabla_Gtos_Ingresos7[[#This Row],[Fecha]])</f>
        <v>45</v>
      </c>
      <c r="W35" s="30">
        <f>(Tabla_Gtos_Ingresos7[[#This Row],[Factor]]*Tabla_Gtos_Ingresos7[[#This Row],[Haber]])+(Tabla_Gtos_Ingresos7[[#This Row],[Factor]]*Tabla_Gtos_Ingresos7[[#This Row],[Debe]])</f>
        <v>-523.87</v>
      </c>
      <c r="X35" s="30">
        <f>VLOOKUP(Tabla_Gtos_Ingresos7[[#This Row],[3 digitos]],PGC_Gtos_e_Ingresos[],3,FALSE)</f>
        <v>-1</v>
      </c>
    </row>
    <row r="36" spans="1:24">
      <c r="A36" s="1">
        <v>2853</v>
      </c>
      <c r="B36" s="13">
        <v>40517</v>
      </c>
      <c r="C36" s="15">
        <v>62900019</v>
      </c>
      <c r="D36" s="1" t="s">
        <v>28</v>
      </c>
      <c r="E36" s="1" t="s">
        <v>519</v>
      </c>
      <c r="F36" s="12">
        <v>593.76</v>
      </c>
      <c r="G36" s="12">
        <v>0</v>
      </c>
      <c r="H36" s="26" t="str">
        <f>MID(Tabla_Gtos_Ingresos7[[#This Row],[Subcuenta]],1,4)</f>
        <v>6290</v>
      </c>
      <c r="I36" s="27">
        <f>VALUE(MID(Tabla_Gtos_Ingresos7[[#This Row],[4 digitos]],1,3))</f>
        <v>629</v>
      </c>
      <c r="J36" s="27">
        <f>VALUE(MID(Tabla_Gtos_Ingresos7[[#This Row],[3 digitos]],1,2))</f>
        <v>62</v>
      </c>
      <c r="K36" s="28" t="str">
        <f>VLOOKUP(Tabla_Gtos_Ingresos7[[#This Row],[3 digitos]],PGC_Gtos_e_Ingresos[],4,FALSE)</f>
        <v>7.a</v>
      </c>
      <c r="L36" s="30" t="str">
        <f>VLOOKUP(Tabla_Gtos_Ingresos7[[#This Row],[Grupo 1]],Tabla3[],4,FALSE)</f>
        <v>7. Otros Gastos de Explotación</v>
      </c>
      <c r="M36" s="30" t="str">
        <f>VLOOKUP(Tabla_Gtos_Ingresos7[[#This Row],[Grupo 1]],Tabla3[],5,FALSE)</f>
        <v>7.a Servicios Exteriores</v>
      </c>
      <c r="N36" s="28" t="str">
        <f>VLOOKUP(Tabla_Gtos_Ingresos7[[#This Row],[Grupo 1]],Tabla3[],10,FALSE)</f>
        <v>G</v>
      </c>
      <c r="O36" s="28" t="str">
        <f>VLOOKUP(Tabla_Gtos_Ingresos7[[#This Row],[Grupo 1]],Tabla3[],6,FALSE)</f>
        <v>Explotación</v>
      </c>
      <c r="P36" s="28">
        <f>VLOOKUP(Tabla_Gtos_Ingresos7[[#This Row],[Grupo 1]],Tabla3[],2,FALSE)</f>
        <v>7</v>
      </c>
      <c r="Q36" s="29" t="str">
        <f>VLOOKUP(Tabla_Gtos_Ingresos7[[#This Row],[3 digitos]],PGC_Gtos_e_Ingresos[],2,FALSE)</f>
        <v xml:space="preserve"> Otros servicios</v>
      </c>
      <c r="R36" s="30" t="str">
        <f>Tabla_Gtos_Ingresos7[[#This Row],[3 digitos]]&amp;"/"&amp;Tabla_Gtos_Ingresos7[[#This Row],[Nombre cuenta]]</f>
        <v>629/ Otros servicios</v>
      </c>
      <c r="S36" s="30">
        <f>YEAR(Tabla_Gtos_Ingresos7[[#This Row],[Fecha]])</f>
        <v>2010</v>
      </c>
      <c r="T36" s="27">
        <f>MONTH(Tabla_Gtos_Ingresos7[[#This Row],[Fecha]])</f>
        <v>12</v>
      </c>
      <c r="U36" s="30">
        <f>ROUNDUP(MONTH(Tabla_Gtos_Ingresos7[[#This Row],[Fecha]])/3, 0)</f>
        <v>4</v>
      </c>
      <c r="V36" s="30">
        <f>WEEKNUM(Tabla_Gtos_Ingresos7[[#This Row],[Fecha]])</f>
        <v>50</v>
      </c>
      <c r="W36" s="30">
        <f>(Tabla_Gtos_Ingresos7[[#This Row],[Factor]]*Tabla_Gtos_Ingresos7[[#This Row],[Haber]])+(Tabla_Gtos_Ingresos7[[#This Row],[Factor]]*Tabla_Gtos_Ingresos7[[#This Row],[Debe]])</f>
        <v>-593.76</v>
      </c>
      <c r="X36" s="30">
        <f>VLOOKUP(Tabla_Gtos_Ingresos7[[#This Row],[3 digitos]],PGC_Gtos_e_Ingresos[],3,FALSE)</f>
        <v>-1</v>
      </c>
    </row>
    <row r="37" spans="1:24">
      <c r="A37" s="1">
        <v>387</v>
      </c>
      <c r="B37" s="13">
        <v>40243</v>
      </c>
      <c r="C37" s="15">
        <v>70000038</v>
      </c>
      <c r="D37" s="1" t="s">
        <v>45</v>
      </c>
      <c r="E37" s="1" t="s">
        <v>605</v>
      </c>
      <c r="F37" s="12">
        <v>0</v>
      </c>
      <c r="G37" s="12">
        <v>152.68</v>
      </c>
      <c r="H37" s="26" t="str">
        <f>MID(Tabla_Gtos_Ingresos7[[#This Row],[Subcuenta]],1,4)</f>
        <v>7000</v>
      </c>
      <c r="I37" s="27">
        <f>VALUE(MID(Tabla_Gtos_Ingresos7[[#This Row],[4 digitos]],1,3))</f>
        <v>700</v>
      </c>
      <c r="J37" s="27">
        <f>VALUE(MID(Tabla_Gtos_Ingresos7[[#This Row],[3 digitos]],1,2))</f>
        <v>70</v>
      </c>
      <c r="K37" s="28" t="str">
        <f>VLOOKUP(Tabla_Gtos_Ingresos7[[#This Row],[3 digitos]],PGC_Gtos_e_Ingresos[],4,FALSE)</f>
        <v>1a</v>
      </c>
      <c r="L37" s="30" t="str">
        <f>VLOOKUP(Tabla_Gtos_Ingresos7[[#This Row],[Grupo 1]],Tabla3[],4,FALSE)</f>
        <v>1. Importe Neto Cifra de Negocios</v>
      </c>
      <c r="M37" s="30" t="str">
        <f>VLOOKUP(Tabla_Gtos_Ingresos7[[#This Row],[Grupo 1]],Tabla3[],5,FALSE)</f>
        <v>1.a Ventas</v>
      </c>
      <c r="N37" s="28" t="str">
        <f>VLOOKUP(Tabla_Gtos_Ingresos7[[#This Row],[Grupo 1]],Tabla3[],10,FALSE)</f>
        <v>I</v>
      </c>
      <c r="O37" s="28" t="str">
        <f>VLOOKUP(Tabla_Gtos_Ingresos7[[#This Row],[Grupo 1]],Tabla3[],6,FALSE)</f>
        <v>Explotación</v>
      </c>
      <c r="P37" s="28">
        <f>VLOOKUP(Tabla_Gtos_Ingresos7[[#This Row],[Grupo 1]],Tabla3[],2,FALSE)</f>
        <v>1</v>
      </c>
      <c r="Q37" s="29" t="str">
        <f>VLOOKUP(Tabla_Gtos_Ingresos7[[#This Row],[3 digitos]],PGC_Gtos_e_Ingresos[],2,FALSE)</f>
        <v xml:space="preserve"> Ventas de mercaderías</v>
      </c>
      <c r="R37" s="30" t="str">
        <f>Tabla_Gtos_Ingresos7[[#This Row],[3 digitos]]&amp;"/"&amp;Tabla_Gtos_Ingresos7[[#This Row],[Nombre cuenta]]</f>
        <v>700/ Ventas de mercaderías</v>
      </c>
      <c r="S37" s="30">
        <f>YEAR(Tabla_Gtos_Ingresos7[[#This Row],[Fecha]])</f>
        <v>2010</v>
      </c>
      <c r="T37" s="27">
        <f>MONTH(Tabla_Gtos_Ingresos7[[#This Row],[Fecha]])</f>
        <v>3</v>
      </c>
      <c r="U37" s="30">
        <f>ROUNDUP(MONTH(Tabla_Gtos_Ingresos7[[#This Row],[Fecha]])/3, 0)</f>
        <v>1</v>
      </c>
      <c r="V37" s="30">
        <f>WEEKNUM(Tabla_Gtos_Ingresos7[[#This Row],[Fecha]])</f>
        <v>10</v>
      </c>
      <c r="W37" s="30">
        <f>(Tabla_Gtos_Ingresos7[[#This Row],[Factor]]*Tabla_Gtos_Ingresos7[[#This Row],[Haber]])+(Tabla_Gtos_Ingresos7[[#This Row],[Factor]]*Tabla_Gtos_Ingresos7[[#This Row],[Debe]])</f>
        <v>152.68</v>
      </c>
      <c r="X37" s="30">
        <f>VLOOKUP(Tabla_Gtos_Ingresos7[[#This Row],[3 digitos]],PGC_Gtos_e_Ingresos[],3,FALSE)</f>
        <v>1</v>
      </c>
    </row>
    <row r="38" spans="1:24">
      <c r="A38" s="1">
        <v>388</v>
      </c>
      <c r="B38" s="13">
        <v>40243</v>
      </c>
      <c r="C38" s="15">
        <v>70800003</v>
      </c>
      <c r="D38" s="1" t="s">
        <v>65</v>
      </c>
      <c r="E38" s="2" t="s">
        <v>636</v>
      </c>
      <c r="F38" s="12">
        <v>152.68</v>
      </c>
      <c r="G38" s="12">
        <v>0</v>
      </c>
      <c r="H38" s="26" t="str">
        <f>MID(Tabla_Gtos_Ingresos7[[#This Row],[Subcuenta]],1,4)</f>
        <v>7080</v>
      </c>
      <c r="I38" s="27">
        <f>VALUE(MID(Tabla_Gtos_Ingresos7[[#This Row],[4 digitos]],1,3))</f>
        <v>708</v>
      </c>
      <c r="J38" s="27">
        <f>VALUE(MID(Tabla_Gtos_Ingresos7[[#This Row],[3 digitos]],1,2))</f>
        <v>70</v>
      </c>
      <c r="K38" s="28" t="str">
        <f>VLOOKUP(Tabla_Gtos_Ingresos7[[#This Row],[3 digitos]],PGC_Gtos_e_Ingresos[],4,FALSE)</f>
        <v>1a</v>
      </c>
      <c r="L38" s="30" t="str">
        <f>VLOOKUP(Tabla_Gtos_Ingresos7[[#This Row],[Grupo 1]],Tabla3[],4,FALSE)</f>
        <v>1. Importe Neto Cifra de Negocios</v>
      </c>
      <c r="M38" s="30" t="str">
        <f>VLOOKUP(Tabla_Gtos_Ingresos7[[#This Row],[Grupo 1]],Tabla3[],5,FALSE)</f>
        <v>1.a Ventas</v>
      </c>
      <c r="N38" s="28" t="str">
        <f>VLOOKUP(Tabla_Gtos_Ingresos7[[#This Row],[Grupo 1]],Tabla3[],10,FALSE)</f>
        <v>I</v>
      </c>
      <c r="O38" s="28" t="str">
        <f>VLOOKUP(Tabla_Gtos_Ingresos7[[#This Row],[Grupo 1]],Tabla3[],6,FALSE)</f>
        <v>Explotación</v>
      </c>
      <c r="P38" s="28">
        <f>VLOOKUP(Tabla_Gtos_Ingresos7[[#This Row],[Grupo 1]],Tabla3[],2,FALSE)</f>
        <v>1</v>
      </c>
      <c r="Q38" s="29" t="str">
        <f>VLOOKUP(Tabla_Gtos_Ingresos7[[#This Row],[3 digitos]],PGC_Gtos_e_Ingresos[],2,FALSE)</f>
        <v xml:space="preserve"> Devoluciones de ventas y operaciones similares</v>
      </c>
      <c r="R38" s="30" t="str">
        <f>Tabla_Gtos_Ingresos7[[#This Row],[3 digitos]]&amp;"/"&amp;Tabla_Gtos_Ingresos7[[#This Row],[Nombre cuenta]]</f>
        <v>708/ Devoluciones de ventas y operaciones similares</v>
      </c>
      <c r="S38" s="30">
        <f>YEAR(Tabla_Gtos_Ingresos7[[#This Row],[Fecha]])</f>
        <v>2010</v>
      </c>
      <c r="T38" s="27">
        <f>MONTH(Tabla_Gtos_Ingresos7[[#This Row],[Fecha]])</f>
        <v>3</v>
      </c>
      <c r="U38" s="30">
        <f>ROUNDUP(MONTH(Tabla_Gtos_Ingresos7[[#This Row],[Fecha]])/3, 0)</f>
        <v>1</v>
      </c>
      <c r="V38" s="30">
        <f>WEEKNUM(Tabla_Gtos_Ingresos7[[#This Row],[Fecha]])</f>
        <v>10</v>
      </c>
      <c r="W38" s="30">
        <f>(Tabla_Gtos_Ingresos7[[#This Row],[Factor]]*Tabla_Gtos_Ingresos7[[#This Row],[Haber]])+(Tabla_Gtos_Ingresos7[[#This Row],[Factor]]*Tabla_Gtos_Ingresos7[[#This Row],[Debe]])</f>
        <v>-152.68</v>
      </c>
      <c r="X38" s="30">
        <f>VLOOKUP(Tabla_Gtos_Ingresos7[[#This Row],[3 digitos]],PGC_Gtos_e_Ingresos[],3,FALSE)</f>
        <v>-1</v>
      </c>
    </row>
    <row r="39" spans="1:24">
      <c r="A39" s="1">
        <v>853</v>
      </c>
      <c r="B39" s="13">
        <v>40304</v>
      </c>
      <c r="C39" s="15">
        <v>70000077</v>
      </c>
      <c r="D39" s="1" t="s">
        <v>45</v>
      </c>
      <c r="E39" s="2" t="s">
        <v>576</v>
      </c>
      <c r="F39" s="12">
        <v>0</v>
      </c>
      <c r="G39" s="12">
        <v>164.23</v>
      </c>
      <c r="H39" s="26" t="str">
        <f>MID(Tabla_Gtos_Ingresos7[[#This Row],[Subcuenta]],1,4)</f>
        <v>7000</v>
      </c>
      <c r="I39" s="27">
        <f>VALUE(MID(Tabla_Gtos_Ingresos7[[#This Row],[4 digitos]],1,3))</f>
        <v>700</v>
      </c>
      <c r="J39" s="27">
        <f>VALUE(MID(Tabla_Gtos_Ingresos7[[#This Row],[3 digitos]],1,2))</f>
        <v>70</v>
      </c>
      <c r="K39" s="28" t="str">
        <f>VLOOKUP(Tabla_Gtos_Ingresos7[[#This Row],[3 digitos]],PGC_Gtos_e_Ingresos[],4,FALSE)</f>
        <v>1a</v>
      </c>
      <c r="L39" s="30" t="str">
        <f>VLOOKUP(Tabla_Gtos_Ingresos7[[#This Row],[Grupo 1]],Tabla3[],4,FALSE)</f>
        <v>1. Importe Neto Cifra de Negocios</v>
      </c>
      <c r="M39" s="30" t="str">
        <f>VLOOKUP(Tabla_Gtos_Ingresos7[[#This Row],[Grupo 1]],Tabla3[],5,FALSE)</f>
        <v>1.a Ventas</v>
      </c>
      <c r="N39" s="28" t="str">
        <f>VLOOKUP(Tabla_Gtos_Ingresos7[[#This Row],[Grupo 1]],Tabla3[],10,FALSE)</f>
        <v>I</v>
      </c>
      <c r="O39" s="28" t="str">
        <f>VLOOKUP(Tabla_Gtos_Ingresos7[[#This Row],[Grupo 1]],Tabla3[],6,FALSE)</f>
        <v>Explotación</v>
      </c>
      <c r="P39" s="28">
        <f>VLOOKUP(Tabla_Gtos_Ingresos7[[#This Row],[Grupo 1]],Tabla3[],2,FALSE)</f>
        <v>1</v>
      </c>
      <c r="Q39" s="29" t="str">
        <f>VLOOKUP(Tabla_Gtos_Ingresos7[[#This Row],[3 digitos]],PGC_Gtos_e_Ingresos[],2,FALSE)</f>
        <v xml:space="preserve"> Ventas de mercaderías</v>
      </c>
      <c r="R39" s="30" t="str">
        <f>Tabla_Gtos_Ingresos7[[#This Row],[3 digitos]]&amp;"/"&amp;Tabla_Gtos_Ingresos7[[#This Row],[Nombre cuenta]]</f>
        <v>700/ Ventas de mercaderías</v>
      </c>
      <c r="S39" s="30">
        <f>YEAR(Tabla_Gtos_Ingresos7[[#This Row],[Fecha]])</f>
        <v>2010</v>
      </c>
      <c r="T39" s="27">
        <f>MONTH(Tabla_Gtos_Ingresos7[[#This Row],[Fecha]])</f>
        <v>5</v>
      </c>
      <c r="U39" s="30">
        <f>ROUNDUP(MONTH(Tabla_Gtos_Ingresos7[[#This Row],[Fecha]])/3, 0)</f>
        <v>2</v>
      </c>
      <c r="V39" s="30">
        <f>WEEKNUM(Tabla_Gtos_Ingresos7[[#This Row],[Fecha]])</f>
        <v>19</v>
      </c>
      <c r="W39" s="30">
        <f>(Tabla_Gtos_Ingresos7[[#This Row],[Factor]]*Tabla_Gtos_Ingresos7[[#This Row],[Haber]])+(Tabla_Gtos_Ingresos7[[#This Row],[Factor]]*Tabla_Gtos_Ingresos7[[#This Row],[Debe]])</f>
        <v>164.23</v>
      </c>
      <c r="X39" s="30">
        <f>VLOOKUP(Tabla_Gtos_Ingresos7[[#This Row],[3 digitos]],PGC_Gtos_e_Ingresos[],3,FALSE)</f>
        <v>1</v>
      </c>
    </row>
    <row r="40" spans="1:24">
      <c r="A40" s="1">
        <v>1130</v>
      </c>
      <c r="B40" s="13">
        <v>40335</v>
      </c>
      <c r="C40" s="15">
        <v>62200034</v>
      </c>
      <c r="D40" s="1" t="s">
        <v>21</v>
      </c>
      <c r="E40" s="2" t="s">
        <v>692</v>
      </c>
      <c r="F40" s="12">
        <v>131.53</v>
      </c>
      <c r="G40" s="12">
        <v>0</v>
      </c>
      <c r="H40" s="26" t="str">
        <f>MID(Tabla_Gtos_Ingresos7[[#This Row],[Subcuenta]],1,4)</f>
        <v>6220</v>
      </c>
      <c r="I40" s="27">
        <f>VALUE(MID(Tabla_Gtos_Ingresos7[[#This Row],[4 digitos]],1,3))</f>
        <v>622</v>
      </c>
      <c r="J40" s="27">
        <f>VALUE(MID(Tabla_Gtos_Ingresos7[[#This Row],[3 digitos]],1,2))</f>
        <v>62</v>
      </c>
      <c r="K40" s="28" t="str">
        <f>VLOOKUP(Tabla_Gtos_Ingresos7[[#This Row],[3 digitos]],PGC_Gtos_e_Ingresos[],4,FALSE)</f>
        <v>7.a</v>
      </c>
      <c r="L40" s="30" t="str">
        <f>VLOOKUP(Tabla_Gtos_Ingresos7[[#This Row],[Grupo 1]],Tabla3[],4,FALSE)</f>
        <v>7. Otros Gastos de Explotación</v>
      </c>
      <c r="M40" s="30" t="str">
        <f>VLOOKUP(Tabla_Gtos_Ingresos7[[#This Row],[Grupo 1]],Tabla3[],5,FALSE)</f>
        <v>7.a Servicios Exteriores</v>
      </c>
      <c r="N40" s="28" t="str">
        <f>VLOOKUP(Tabla_Gtos_Ingresos7[[#This Row],[Grupo 1]],Tabla3[],10,FALSE)</f>
        <v>G</v>
      </c>
      <c r="O40" s="28" t="str">
        <f>VLOOKUP(Tabla_Gtos_Ingresos7[[#This Row],[Grupo 1]],Tabla3[],6,FALSE)</f>
        <v>Explotación</v>
      </c>
      <c r="P40" s="28">
        <f>VLOOKUP(Tabla_Gtos_Ingresos7[[#This Row],[Grupo 1]],Tabla3[],2,FALSE)</f>
        <v>7</v>
      </c>
      <c r="Q40" s="29" t="str">
        <f>VLOOKUP(Tabla_Gtos_Ingresos7[[#This Row],[3 digitos]],PGC_Gtos_e_Ingresos[],2,FALSE)</f>
        <v xml:space="preserve"> Reparaciones y conservación</v>
      </c>
      <c r="R40" s="30" t="str">
        <f>Tabla_Gtos_Ingresos7[[#This Row],[3 digitos]]&amp;"/"&amp;Tabla_Gtos_Ingresos7[[#This Row],[Nombre cuenta]]</f>
        <v>622/ Reparaciones y conservación</v>
      </c>
      <c r="S40" s="30">
        <f>YEAR(Tabla_Gtos_Ingresos7[[#This Row],[Fecha]])</f>
        <v>2010</v>
      </c>
      <c r="T40" s="27">
        <f>MONTH(Tabla_Gtos_Ingresos7[[#This Row],[Fecha]])</f>
        <v>6</v>
      </c>
      <c r="U40" s="30">
        <f>ROUNDUP(MONTH(Tabla_Gtos_Ingresos7[[#This Row],[Fecha]])/3, 0)</f>
        <v>2</v>
      </c>
      <c r="V40" s="30">
        <f>WEEKNUM(Tabla_Gtos_Ingresos7[[#This Row],[Fecha]])</f>
        <v>24</v>
      </c>
      <c r="W40" s="30">
        <f>(Tabla_Gtos_Ingresos7[[#This Row],[Factor]]*Tabla_Gtos_Ingresos7[[#This Row],[Haber]])+(Tabla_Gtos_Ingresos7[[#This Row],[Factor]]*Tabla_Gtos_Ingresos7[[#This Row],[Debe]])</f>
        <v>-131.53</v>
      </c>
      <c r="X40" s="30">
        <f>VLOOKUP(Tabla_Gtos_Ingresos7[[#This Row],[3 digitos]],PGC_Gtos_e_Ingresos[],3,FALSE)</f>
        <v>-1</v>
      </c>
    </row>
    <row r="41" spans="1:24">
      <c r="A41" s="1">
        <v>1120</v>
      </c>
      <c r="B41" s="13">
        <v>40335</v>
      </c>
      <c r="C41" s="15">
        <v>70000097</v>
      </c>
      <c r="D41" s="1" t="s">
        <v>45</v>
      </c>
      <c r="E41" s="1" t="s">
        <v>704</v>
      </c>
      <c r="F41" s="12">
        <v>0</v>
      </c>
      <c r="G41" s="12">
        <v>38.72</v>
      </c>
      <c r="H41" s="26" t="str">
        <f>MID(Tabla_Gtos_Ingresos7[[#This Row],[Subcuenta]],1,4)</f>
        <v>7000</v>
      </c>
      <c r="I41" s="27">
        <f>VALUE(MID(Tabla_Gtos_Ingresos7[[#This Row],[4 digitos]],1,3))</f>
        <v>700</v>
      </c>
      <c r="J41" s="27">
        <f>VALUE(MID(Tabla_Gtos_Ingresos7[[#This Row],[3 digitos]],1,2))</f>
        <v>70</v>
      </c>
      <c r="K41" s="28" t="str">
        <f>VLOOKUP(Tabla_Gtos_Ingresos7[[#This Row],[3 digitos]],PGC_Gtos_e_Ingresos[],4,FALSE)</f>
        <v>1a</v>
      </c>
      <c r="L41" s="30" t="str">
        <f>VLOOKUP(Tabla_Gtos_Ingresos7[[#This Row],[Grupo 1]],Tabla3[],4,FALSE)</f>
        <v>1. Importe Neto Cifra de Negocios</v>
      </c>
      <c r="M41" s="30" t="str">
        <f>VLOOKUP(Tabla_Gtos_Ingresos7[[#This Row],[Grupo 1]],Tabla3[],5,FALSE)</f>
        <v>1.a Ventas</v>
      </c>
      <c r="N41" s="28" t="str">
        <f>VLOOKUP(Tabla_Gtos_Ingresos7[[#This Row],[Grupo 1]],Tabla3[],10,FALSE)</f>
        <v>I</v>
      </c>
      <c r="O41" s="28" t="str">
        <f>VLOOKUP(Tabla_Gtos_Ingresos7[[#This Row],[Grupo 1]],Tabla3[],6,FALSE)</f>
        <v>Explotación</v>
      </c>
      <c r="P41" s="28">
        <f>VLOOKUP(Tabla_Gtos_Ingresos7[[#This Row],[Grupo 1]],Tabla3[],2,FALSE)</f>
        <v>1</v>
      </c>
      <c r="Q41" s="29" t="str">
        <f>VLOOKUP(Tabla_Gtos_Ingresos7[[#This Row],[3 digitos]],PGC_Gtos_e_Ingresos[],2,FALSE)</f>
        <v xml:space="preserve"> Ventas de mercaderías</v>
      </c>
      <c r="R41" s="30" t="str">
        <f>Tabla_Gtos_Ingresos7[[#This Row],[3 digitos]]&amp;"/"&amp;Tabla_Gtos_Ingresos7[[#This Row],[Nombre cuenta]]</f>
        <v>700/ Ventas de mercaderías</v>
      </c>
      <c r="S41" s="30">
        <f>YEAR(Tabla_Gtos_Ingresos7[[#This Row],[Fecha]])</f>
        <v>2010</v>
      </c>
      <c r="T41" s="27">
        <f>MONTH(Tabla_Gtos_Ingresos7[[#This Row],[Fecha]])</f>
        <v>6</v>
      </c>
      <c r="U41" s="30">
        <f>ROUNDUP(MONTH(Tabla_Gtos_Ingresos7[[#This Row],[Fecha]])/3, 0)</f>
        <v>2</v>
      </c>
      <c r="V41" s="30">
        <f>WEEKNUM(Tabla_Gtos_Ingresos7[[#This Row],[Fecha]])</f>
        <v>24</v>
      </c>
      <c r="W41" s="30">
        <f>(Tabla_Gtos_Ingresos7[[#This Row],[Factor]]*Tabla_Gtos_Ingresos7[[#This Row],[Haber]])+(Tabla_Gtos_Ingresos7[[#This Row],[Factor]]*Tabla_Gtos_Ingresos7[[#This Row],[Debe]])</f>
        <v>38.72</v>
      </c>
      <c r="X41" s="30">
        <f>VLOOKUP(Tabla_Gtos_Ingresos7[[#This Row],[3 digitos]],PGC_Gtos_e_Ingresos[],3,FALSE)</f>
        <v>1</v>
      </c>
    </row>
    <row r="42" spans="1:24">
      <c r="A42" s="1">
        <v>1122</v>
      </c>
      <c r="B42" s="13">
        <v>40335</v>
      </c>
      <c r="C42" s="15">
        <v>70000098</v>
      </c>
      <c r="D42" s="1" t="s">
        <v>45</v>
      </c>
      <c r="E42" s="1" t="s">
        <v>686</v>
      </c>
      <c r="F42" s="12">
        <v>0</v>
      </c>
      <c r="G42" s="12">
        <v>113.89</v>
      </c>
      <c r="H42" s="26" t="str">
        <f>MID(Tabla_Gtos_Ingresos7[[#This Row],[Subcuenta]],1,4)</f>
        <v>7000</v>
      </c>
      <c r="I42" s="27">
        <f>VALUE(MID(Tabla_Gtos_Ingresos7[[#This Row],[4 digitos]],1,3))</f>
        <v>700</v>
      </c>
      <c r="J42" s="27">
        <f>VALUE(MID(Tabla_Gtos_Ingresos7[[#This Row],[3 digitos]],1,2))</f>
        <v>70</v>
      </c>
      <c r="K42" s="28" t="str">
        <f>VLOOKUP(Tabla_Gtos_Ingresos7[[#This Row],[3 digitos]],PGC_Gtos_e_Ingresos[],4,FALSE)</f>
        <v>1a</v>
      </c>
      <c r="L42" s="30" t="str">
        <f>VLOOKUP(Tabla_Gtos_Ingresos7[[#This Row],[Grupo 1]],Tabla3[],4,FALSE)</f>
        <v>1. Importe Neto Cifra de Negocios</v>
      </c>
      <c r="M42" s="30" t="str">
        <f>VLOOKUP(Tabla_Gtos_Ingresos7[[#This Row],[Grupo 1]],Tabla3[],5,FALSE)</f>
        <v>1.a Ventas</v>
      </c>
      <c r="N42" s="28" t="str">
        <f>VLOOKUP(Tabla_Gtos_Ingresos7[[#This Row],[Grupo 1]],Tabla3[],10,FALSE)</f>
        <v>I</v>
      </c>
      <c r="O42" s="28" t="str">
        <f>VLOOKUP(Tabla_Gtos_Ingresos7[[#This Row],[Grupo 1]],Tabla3[],6,FALSE)</f>
        <v>Explotación</v>
      </c>
      <c r="P42" s="28">
        <f>VLOOKUP(Tabla_Gtos_Ingresos7[[#This Row],[Grupo 1]],Tabla3[],2,FALSE)</f>
        <v>1</v>
      </c>
      <c r="Q42" s="29" t="str">
        <f>VLOOKUP(Tabla_Gtos_Ingresos7[[#This Row],[3 digitos]],PGC_Gtos_e_Ingresos[],2,FALSE)</f>
        <v xml:space="preserve"> Ventas de mercaderías</v>
      </c>
      <c r="R42" s="30" t="str">
        <f>Tabla_Gtos_Ingresos7[[#This Row],[3 digitos]]&amp;"/"&amp;Tabla_Gtos_Ingresos7[[#This Row],[Nombre cuenta]]</f>
        <v>700/ Ventas de mercaderías</v>
      </c>
      <c r="S42" s="30">
        <f>YEAR(Tabla_Gtos_Ingresos7[[#This Row],[Fecha]])</f>
        <v>2010</v>
      </c>
      <c r="T42" s="27">
        <f>MONTH(Tabla_Gtos_Ingresos7[[#This Row],[Fecha]])</f>
        <v>6</v>
      </c>
      <c r="U42" s="30">
        <f>ROUNDUP(MONTH(Tabla_Gtos_Ingresos7[[#This Row],[Fecha]])/3, 0)</f>
        <v>2</v>
      </c>
      <c r="V42" s="30">
        <f>WEEKNUM(Tabla_Gtos_Ingresos7[[#This Row],[Fecha]])</f>
        <v>24</v>
      </c>
      <c r="W42" s="30">
        <f>(Tabla_Gtos_Ingresos7[[#This Row],[Factor]]*Tabla_Gtos_Ingresos7[[#This Row],[Haber]])+(Tabla_Gtos_Ingresos7[[#This Row],[Factor]]*Tabla_Gtos_Ingresos7[[#This Row],[Debe]])</f>
        <v>113.89</v>
      </c>
      <c r="X42" s="30">
        <f>VLOOKUP(Tabla_Gtos_Ingresos7[[#This Row],[3 digitos]],PGC_Gtos_e_Ingresos[],3,FALSE)</f>
        <v>1</v>
      </c>
    </row>
    <row r="43" spans="1:24">
      <c r="A43" s="1">
        <v>1992</v>
      </c>
      <c r="B43" s="13">
        <v>40427</v>
      </c>
      <c r="C43" s="15">
        <v>62400010</v>
      </c>
      <c r="D43" s="1" t="s">
        <v>23</v>
      </c>
      <c r="E43" s="1" t="s">
        <v>438</v>
      </c>
      <c r="F43" s="12">
        <v>173</v>
      </c>
      <c r="G43" s="12">
        <v>0</v>
      </c>
      <c r="H43" s="26" t="str">
        <f>MID(Tabla_Gtos_Ingresos7[[#This Row],[Subcuenta]],1,4)</f>
        <v>6240</v>
      </c>
      <c r="I43" s="27">
        <f>VALUE(MID(Tabla_Gtos_Ingresos7[[#This Row],[4 digitos]],1,3))</f>
        <v>624</v>
      </c>
      <c r="J43" s="27">
        <f>VALUE(MID(Tabla_Gtos_Ingresos7[[#This Row],[3 digitos]],1,2))</f>
        <v>62</v>
      </c>
      <c r="K43" s="28" t="str">
        <f>VLOOKUP(Tabla_Gtos_Ingresos7[[#This Row],[3 digitos]],PGC_Gtos_e_Ingresos[],4,FALSE)</f>
        <v>7.a</v>
      </c>
      <c r="L43" s="30" t="str">
        <f>VLOOKUP(Tabla_Gtos_Ingresos7[[#This Row],[Grupo 1]],Tabla3[],4,FALSE)</f>
        <v>7. Otros Gastos de Explotación</v>
      </c>
      <c r="M43" s="30" t="str">
        <f>VLOOKUP(Tabla_Gtos_Ingresos7[[#This Row],[Grupo 1]],Tabla3[],5,FALSE)</f>
        <v>7.a Servicios Exteriores</v>
      </c>
      <c r="N43" s="28" t="str">
        <f>VLOOKUP(Tabla_Gtos_Ingresos7[[#This Row],[Grupo 1]],Tabla3[],10,FALSE)</f>
        <v>G</v>
      </c>
      <c r="O43" s="28" t="str">
        <f>VLOOKUP(Tabla_Gtos_Ingresos7[[#This Row],[Grupo 1]],Tabla3[],6,FALSE)</f>
        <v>Explotación</v>
      </c>
      <c r="P43" s="28">
        <f>VLOOKUP(Tabla_Gtos_Ingresos7[[#This Row],[Grupo 1]],Tabla3[],2,FALSE)</f>
        <v>7</v>
      </c>
      <c r="Q43" s="29" t="str">
        <f>VLOOKUP(Tabla_Gtos_Ingresos7[[#This Row],[3 digitos]],PGC_Gtos_e_Ingresos[],2,FALSE)</f>
        <v xml:space="preserve"> Transportes</v>
      </c>
      <c r="R43" s="30" t="str">
        <f>Tabla_Gtos_Ingresos7[[#This Row],[3 digitos]]&amp;"/"&amp;Tabla_Gtos_Ingresos7[[#This Row],[Nombre cuenta]]</f>
        <v>624/ Transportes</v>
      </c>
      <c r="S43" s="30">
        <f>YEAR(Tabla_Gtos_Ingresos7[[#This Row],[Fecha]])</f>
        <v>2010</v>
      </c>
      <c r="T43" s="27">
        <f>MONTH(Tabla_Gtos_Ingresos7[[#This Row],[Fecha]])</f>
        <v>9</v>
      </c>
      <c r="U43" s="30">
        <f>ROUNDUP(MONTH(Tabla_Gtos_Ingresos7[[#This Row],[Fecha]])/3, 0)</f>
        <v>3</v>
      </c>
      <c r="V43" s="30">
        <f>WEEKNUM(Tabla_Gtos_Ingresos7[[#This Row],[Fecha]])</f>
        <v>37</v>
      </c>
      <c r="W43" s="30">
        <f>(Tabla_Gtos_Ingresos7[[#This Row],[Factor]]*Tabla_Gtos_Ingresos7[[#This Row],[Haber]])+(Tabla_Gtos_Ingresos7[[#This Row],[Factor]]*Tabla_Gtos_Ingresos7[[#This Row],[Debe]])</f>
        <v>-173</v>
      </c>
      <c r="X43" s="30">
        <f>VLOOKUP(Tabla_Gtos_Ingresos7[[#This Row],[3 digitos]],PGC_Gtos_e_Ingresos[],3,FALSE)</f>
        <v>-1</v>
      </c>
    </row>
    <row r="44" spans="1:24">
      <c r="A44" s="1">
        <v>2557</v>
      </c>
      <c r="B44" s="13">
        <v>40488</v>
      </c>
      <c r="C44" s="15">
        <v>62600000</v>
      </c>
      <c r="D44" s="1" t="s">
        <v>24</v>
      </c>
      <c r="E44" s="1" t="s">
        <v>358</v>
      </c>
      <c r="F44" s="12">
        <v>388.51</v>
      </c>
      <c r="G44" s="12">
        <v>0</v>
      </c>
      <c r="H44" s="26" t="str">
        <f>MID(Tabla_Gtos_Ingresos7[[#This Row],[Subcuenta]],1,4)</f>
        <v>6260</v>
      </c>
      <c r="I44" s="27">
        <f>VALUE(MID(Tabla_Gtos_Ingresos7[[#This Row],[4 digitos]],1,3))</f>
        <v>626</v>
      </c>
      <c r="J44" s="27">
        <f>VALUE(MID(Tabla_Gtos_Ingresos7[[#This Row],[3 digitos]],1,2))</f>
        <v>62</v>
      </c>
      <c r="K44" s="28" t="str">
        <f>VLOOKUP(Tabla_Gtos_Ingresos7[[#This Row],[3 digitos]],PGC_Gtos_e_Ingresos[],4,FALSE)</f>
        <v>7.a</v>
      </c>
      <c r="L44" s="30" t="str">
        <f>VLOOKUP(Tabla_Gtos_Ingresos7[[#This Row],[Grupo 1]],Tabla3[],4,FALSE)</f>
        <v>7. Otros Gastos de Explotación</v>
      </c>
      <c r="M44" s="30" t="str">
        <f>VLOOKUP(Tabla_Gtos_Ingresos7[[#This Row],[Grupo 1]],Tabla3[],5,FALSE)</f>
        <v>7.a Servicios Exteriores</v>
      </c>
      <c r="N44" s="28" t="str">
        <f>VLOOKUP(Tabla_Gtos_Ingresos7[[#This Row],[Grupo 1]],Tabla3[],10,FALSE)</f>
        <v>G</v>
      </c>
      <c r="O44" s="28" t="str">
        <f>VLOOKUP(Tabla_Gtos_Ingresos7[[#This Row],[Grupo 1]],Tabla3[],6,FALSE)</f>
        <v>Explotación</v>
      </c>
      <c r="P44" s="28">
        <f>VLOOKUP(Tabla_Gtos_Ingresos7[[#This Row],[Grupo 1]],Tabla3[],2,FALSE)</f>
        <v>7</v>
      </c>
      <c r="Q44" s="29" t="str">
        <f>VLOOKUP(Tabla_Gtos_Ingresos7[[#This Row],[3 digitos]],PGC_Gtos_e_Ingresos[],2,FALSE)</f>
        <v xml:space="preserve"> Servicios bancarios y similares</v>
      </c>
      <c r="R44" s="30" t="str">
        <f>Tabla_Gtos_Ingresos7[[#This Row],[3 digitos]]&amp;"/"&amp;Tabla_Gtos_Ingresos7[[#This Row],[Nombre cuenta]]</f>
        <v>626/ Servicios bancarios y similares</v>
      </c>
      <c r="S44" s="30">
        <f>YEAR(Tabla_Gtos_Ingresos7[[#This Row],[Fecha]])</f>
        <v>2010</v>
      </c>
      <c r="T44" s="27">
        <f>MONTH(Tabla_Gtos_Ingresos7[[#This Row],[Fecha]])</f>
        <v>11</v>
      </c>
      <c r="U44" s="30">
        <f>ROUNDUP(MONTH(Tabla_Gtos_Ingresos7[[#This Row],[Fecha]])/3, 0)</f>
        <v>4</v>
      </c>
      <c r="V44" s="30">
        <f>WEEKNUM(Tabla_Gtos_Ingresos7[[#This Row],[Fecha]])</f>
        <v>45</v>
      </c>
      <c r="W44" s="30">
        <f>(Tabla_Gtos_Ingresos7[[#This Row],[Factor]]*Tabla_Gtos_Ingresos7[[#This Row],[Haber]])+(Tabla_Gtos_Ingresos7[[#This Row],[Factor]]*Tabla_Gtos_Ingresos7[[#This Row],[Debe]])</f>
        <v>-388.51</v>
      </c>
      <c r="X44" s="30">
        <f>VLOOKUP(Tabla_Gtos_Ingresos7[[#This Row],[3 digitos]],PGC_Gtos_e_Ingresos[],3,FALSE)</f>
        <v>-1</v>
      </c>
    </row>
    <row r="45" spans="1:24">
      <c r="A45" s="1">
        <v>190</v>
      </c>
      <c r="B45" s="13">
        <v>40216</v>
      </c>
      <c r="C45" s="15">
        <v>62200009</v>
      </c>
      <c r="D45" s="1" t="s">
        <v>21</v>
      </c>
      <c r="E45" s="1" t="s">
        <v>910</v>
      </c>
      <c r="F45" s="12">
        <v>270.38</v>
      </c>
      <c r="G45" s="12">
        <v>0</v>
      </c>
      <c r="H45" s="26" t="str">
        <f>MID(Tabla_Gtos_Ingresos7[[#This Row],[Subcuenta]],1,4)</f>
        <v>6220</v>
      </c>
      <c r="I45" s="27">
        <f>VALUE(MID(Tabla_Gtos_Ingresos7[[#This Row],[4 digitos]],1,3))</f>
        <v>622</v>
      </c>
      <c r="J45" s="27">
        <f>VALUE(MID(Tabla_Gtos_Ingresos7[[#This Row],[3 digitos]],1,2))</f>
        <v>62</v>
      </c>
      <c r="K45" s="28" t="str">
        <f>VLOOKUP(Tabla_Gtos_Ingresos7[[#This Row],[3 digitos]],PGC_Gtos_e_Ingresos[],4,FALSE)</f>
        <v>7.a</v>
      </c>
      <c r="L45" s="30" t="str">
        <f>VLOOKUP(Tabla_Gtos_Ingresos7[[#This Row],[Grupo 1]],Tabla3[],4,FALSE)</f>
        <v>7. Otros Gastos de Explotación</v>
      </c>
      <c r="M45" s="30" t="str">
        <f>VLOOKUP(Tabla_Gtos_Ingresos7[[#This Row],[Grupo 1]],Tabla3[],5,FALSE)</f>
        <v>7.a Servicios Exteriores</v>
      </c>
      <c r="N45" s="28" t="str">
        <f>VLOOKUP(Tabla_Gtos_Ingresos7[[#This Row],[Grupo 1]],Tabla3[],10,FALSE)</f>
        <v>G</v>
      </c>
      <c r="O45" s="28" t="str">
        <f>VLOOKUP(Tabla_Gtos_Ingresos7[[#This Row],[Grupo 1]],Tabla3[],6,FALSE)</f>
        <v>Explotación</v>
      </c>
      <c r="P45" s="28">
        <f>VLOOKUP(Tabla_Gtos_Ingresos7[[#This Row],[Grupo 1]],Tabla3[],2,FALSE)</f>
        <v>7</v>
      </c>
      <c r="Q45" s="29" t="str">
        <f>VLOOKUP(Tabla_Gtos_Ingresos7[[#This Row],[3 digitos]],PGC_Gtos_e_Ingresos[],2,FALSE)</f>
        <v xml:space="preserve"> Reparaciones y conservación</v>
      </c>
      <c r="R45" s="30" t="str">
        <f>Tabla_Gtos_Ingresos7[[#This Row],[3 digitos]]&amp;"/"&amp;Tabla_Gtos_Ingresos7[[#This Row],[Nombre cuenta]]</f>
        <v>622/ Reparaciones y conservación</v>
      </c>
      <c r="S45" s="30">
        <f>YEAR(Tabla_Gtos_Ingresos7[[#This Row],[Fecha]])</f>
        <v>2010</v>
      </c>
      <c r="T45" s="27">
        <f>MONTH(Tabla_Gtos_Ingresos7[[#This Row],[Fecha]])</f>
        <v>2</v>
      </c>
      <c r="U45" s="30">
        <f>ROUNDUP(MONTH(Tabla_Gtos_Ingresos7[[#This Row],[Fecha]])/3, 0)</f>
        <v>1</v>
      </c>
      <c r="V45" s="30">
        <f>WEEKNUM(Tabla_Gtos_Ingresos7[[#This Row],[Fecha]])</f>
        <v>7</v>
      </c>
      <c r="W45" s="30">
        <f>(Tabla_Gtos_Ingresos7[[#This Row],[Factor]]*Tabla_Gtos_Ingresos7[[#This Row],[Haber]])+(Tabla_Gtos_Ingresos7[[#This Row],[Factor]]*Tabla_Gtos_Ingresos7[[#This Row],[Debe]])</f>
        <v>-270.38</v>
      </c>
      <c r="X45" s="30">
        <f>VLOOKUP(Tabla_Gtos_Ingresos7[[#This Row],[3 digitos]],PGC_Gtos_e_Ingresos[],3,FALSE)</f>
        <v>-1</v>
      </c>
    </row>
    <row r="46" spans="1:24">
      <c r="A46" s="1">
        <v>188</v>
      </c>
      <c r="B46" s="13">
        <v>40216</v>
      </c>
      <c r="C46" s="15">
        <v>70000016</v>
      </c>
      <c r="D46" s="1" t="s">
        <v>45</v>
      </c>
      <c r="E46" s="1" t="s">
        <v>47</v>
      </c>
      <c r="F46" s="12">
        <v>0</v>
      </c>
      <c r="G46" s="12">
        <v>90</v>
      </c>
      <c r="H46" s="26" t="str">
        <f>MID(Tabla_Gtos_Ingresos7[[#This Row],[Subcuenta]],1,4)</f>
        <v>7000</v>
      </c>
      <c r="I46" s="27">
        <f>VALUE(MID(Tabla_Gtos_Ingresos7[[#This Row],[4 digitos]],1,3))</f>
        <v>700</v>
      </c>
      <c r="J46" s="27">
        <f>VALUE(MID(Tabla_Gtos_Ingresos7[[#This Row],[3 digitos]],1,2))</f>
        <v>70</v>
      </c>
      <c r="K46" s="28" t="str">
        <f>VLOOKUP(Tabla_Gtos_Ingresos7[[#This Row],[3 digitos]],PGC_Gtos_e_Ingresos[],4,FALSE)</f>
        <v>1a</v>
      </c>
      <c r="L46" s="30" t="str">
        <f>VLOOKUP(Tabla_Gtos_Ingresos7[[#This Row],[Grupo 1]],Tabla3[],4,FALSE)</f>
        <v>1. Importe Neto Cifra de Negocios</v>
      </c>
      <c r="M46" s="30" t="str">
        <f>VLOOKUP(Tabla_Gtos_Ingresos7[[#This Row],[Grupo 1]],Tabla3[],5,FALSE)</f>
        <v>1.a Ventas</v>
      </c>
      <c r="N46" s="28" t="str">
        <f>VLOOKUP(Tabla_Gtos_Ingresos7[[#This Row],[Grupo 1]],Tabla3[],10,FALSE)</f>
        <v>I</v>
      </c>
      <c r="O46" s="28" t="str">
        <f>VLOOKUP(Tabla_Gtos_Ingresos7[[#This Row],[Grupo 1]],Tabla3[],6,FALSE)</f>
        <v>Explotación</v>
      </c>
      <c r="P46" s="28">
        <f>VLOOKUP(Tabla_Gtos_Ingresos7[[#This Row],[Grupo 1]],Tabla3[],2,FALSE)</f>
        <v>1</v>
      </c>
      <c r="Q46" s="29" t="str">
        <f>VLOOKUP(Tabla_Gtos_Ingresos7[[#This Row],[3 digitos]],PGC_Gtos_e_Ingresos[],2,FALSE)</f>
        <v xml:space="preserve"> Ventas de mercaderías</v>
      </c>
      <c r="R46" s="30" t="str">
        <f>Tabla_Gtos_Ingresos7[[#This Row],[3 digitos]]&amp;"/"&amp;Tabla_Gtos_Ingresos7[[#This Row],[Nombre cuenta]]</f>
        <v>700/ Ventas de mercaderías</v>
      </c>
      <c r="S46" s="30">
        <f>YEAR(Tabla_Gtos_Ingresos7[[#This Row],[Fecha]])</f>
        <v>2010</v>
      </c>
      <c r="T46" s="27">
        <f>MONTH(Tabla_Gtos_Ingresos7[[#This Row],[Fecha]])</f>
        <v>2</v>
      </c>
      <c r="U46" s="30">
        <f>ROUNDUP(MONTH(Tabla_Gtos_Ingresos7[[#This Row],[Fecha]])/3, 0)</f>
        <v>1</v>
      </c>
      <c r="V46" s="30">
        <f>WEEKNUM(Tabla_Gtos_Ingresos7[[#This Row],[Fecha]])</f>
        <v>7</v>
      </c>
      <c r="W46" s="30">
        <f>(Tabla_Gtos_Ingresos7[[#This Row],[Factor]]*Tabla_Gtos_Ingresos7[[#This Row],[Haber]])+(Tabla_Gtos_Ingresos7[[#This Row],[Factor]]*Tabla_Gtos_Ingresos7[[#This Row],[Debe]])</f>
        <v>90</v>
      </c>
      <c r="X46" s="30">
        <f>VLOOKUP(Tabla_Gtos_Ingresos7[[#This Row],[3 digitos]],PGC_Gtos_e_Ingresos[],3,FALSE)</f>
        <v>1</v>
      </c>
    </row>
    <row r="47" spans="1:24">
      <c r="A47" s="1">
        <v>401</v>
      </c>
      <c r="B47" s="13">
        <v>40244</v>
      </c>
      <c r="C47" s="15">
        <v>70000039</v>
      </c>
      <c r="D47" s="1" t="s">
        <v>45</v>
      </c>
      <c r="E47" s="1" t="s">
        <v>698</v>
      </c>
      <c r="F47" s="12">
        <v>0</v>
      </c>
      <c r="G47" s="12">
        <v>14.3</v>
      </c>
      <c r="H47" s="26" t="str">
        <f>MID(Tabla_Gtos_Ingresos7[[#This Row],[Subcuenta]],1,4)</f>
        <v>7000</v>
      </c>
      <c r="I47" s="27">
        <f>VALUE(MID(Tabla_Gtos_Ingresos7[[#This Row],[4 digitos]],1,3))</f>
        <v>700</v>
      </c>
      <c r="J47" s="27">
        <f>VALUE(MID(Tabla_Gtos_Ingresos7[[#This Row],[3 digitos]],1,2))</f>
        <v>70</v>
      </c>
      <c r="K47" s="28" t="str">
        <f>VLOOKUP(Tabla_Gtos_Ingresos7[[#This Row],[3 digitos]],PGC_Gtos_e_Ingresos[],4,FALSE)</f>
        <v>1a</v>
      </c>
      <c r="L47" s="30" t="str">
        <f>VLOOKUP(Tabla_Gtos_Ingresos7[[#This Row],[Grupo 1]],Tabla3[],4,FALSE)</f>
        <v>1. Importe Neto Cifra de Negocios</v>
      </c>
      <c r="M47" s="30" t="str">
        <f>VLOOKUP(Tabla_Gtos_Ingresos7[[#This Row],[Grupo 1]],Tabla3[],5,FALSE)</f>
        <v>1.a Ventas</v>
      </c>
      <c r="N47" s="28" t="str">
        <f>VLOOKUP(Tabla_Gtos_Ingresos7[[#This Row],[Grupo 1]],Tabla3[],10,FALSE)</f>
        <v>I</v>
      </c>
      <c r="O47" s="28" t="str">
        <f>VLOOKUP(Tabla_Gtos_Ingresos7[[#This Row],[Grupo 1]],Tabla3[],6,FALSE)</f>
        <v>Explotación</v>
      </c>
      <c r="P47" s="28">
        <f>VLOOKUP(Tabla_Gtos_Ingresos7[[#This Row],[Grupo 1]],Tabla3[],2,FALSE)</f>
        <v>1</v>
      </c>
      <c r="Q47" s="29" t="str">
        <f>VLOOKUP(Tabla_Gtos_Ingresos7[[#This Row],[3 digitos]],PGC_Gtos_e_Ingresos[],2,FALSE)</f>
        <v xml:space="preserve"> Ventas de mercaderías</v>
      </c>
      <c r="R47" s="30" t="str">
        <f>Tabla_Gtos_Ingresos7[[#This Row],[3 digitos]]&amp;"/"&amp;Tabla_Gtos_Ingresos7[[#This Row],[Nombre cuenta]]</f>
        <v>700/ Ventas de mercaderías</v>
      </c>
      <c r="S47" s="30">
        <f>YEAR(Tabla_Gtos_Ingresos7[[#This Row],[Fecha]])</f>
        <v>2010</v>
      </c>
      <c r="T47" s="27">
        <f>MONTH(Tabla_Gtos_Ingresos7[[#This Row],[Fecha]])</f>
        <v>3</v>
      </c>
      <c r="U47" s="30">
        <f>ROUNDUP(MONTH(Tabla_Gtos_Ingresos7[[#This Row],[Fecha]])/3, 0)</f>
        <v>1</v>
      </c>
      <c r="V47" s="30">
        <f>WEEKNUM(Tabla_Gtos_Ingresos7[[#This Row],[Fecha]])</f>
        <v>11</v>
      </c>
      <c r="W47" s="30">
        <f>(Tabla_Gtos_Ingresos7[[#This Row],[Factor]]*Tabla_Gtos_Ingresos7[[#This Row],[Haber]])+(Tabla_Gtos_Ingresos7[[#This Row],[Factor]]*Tabla_Gtos_Ingresos7[[#This Row],[Debe]])</f>
        <v>14.3</v>
      </c>
      <c r="X47" s="30">
        <f>VLOOKUP(Tabla_Gtos_Ingresos7[[#This Row],[3 digitos]],PGC_Gtos_e_Ingresos[],3,FALSE)</f>
        <v>1</v>
      </c>
    </row>
    <row r="48" spans="1:24">
      <c r="A48" s="1">
        <v>2569</v>
      </c>
      <c r="B48" s="13">
        <v>40489</v>
      </c>
      <c r="C48" s="15">
        <v>64900006</v>
      </c>
      <c r="D48" s="1" t="s">
        <v>32</v>
      </c>
      <c r="E48" s="1" t="s">
        <v>415</v>
      </c>
      <c r="F48" s="12">
        <v>640</v>
      </c>
      <c r="G48" s="12">
        <v>0</v>
      </c>
      <c r="H48" s="26" t="str">
        <f>MID(Tabla_Gtos_Ingresos7[[#This Row],[Subcuenta]],1,4)</f>
        <v>6490</v>
      </c>
      <c r="I48" s="27">
        <f>VALUE(MID(Tabla_Gtos_Ingresos7[[#This Row],[4 digitos]],1,3))</f>
        <v>649</v>
      </c>
      <c r="J48" s="27">
        <f>VALUE(MID(Tabla_Gtos_Ingresos7[[#This Row],[3 digitos]],1,2))</f>
        <v>64</v>
      </c>
      <c r="K48" s="28" t="str">
        <f>VLOOKUP(Tabla_Gtos_Ingresos7[[#This Row],[3 digitos]],PGC_Gtos_e_Ingresos[],4,FALSE)</f>
        <v>6.b</v>
      </c>
      <c r="L48" s="30" t="str">
        <f>VLOOKUP(Tabla_Gtos_Ingresos7[[#This Row],[Grupo 1]],Tabla3[],4,FALSE)</f>
        <v>6. Gtos de Personal</v>
      </c>
      <c r="M48" s="30" t="str">
        <f>VLOOKUP(Tabla_Gtos_Ingresos7[[#This Row],[Grupo 1]],Tabla3[],5,FALSE)</f>
        <v>6.b Cargas Sociales</v>
      </c>
      <c r="N48" s="28" t="str">
        <f>VLOOKUP(Tabla_Gtos_Ingresos7[[#This Row],[Grupo 1]],Tabla3[],10,FALSE)</f>
        <v>G</v>
      </c>
      <c r="O48" s="28" t="str">
        <f>VLOOKUP(Tabla_Gtos_Ingresos7[[#This Row],[Grupo 1]],Tabla3[],6,FALSE)</f>
        <v>Explotación</v>
      </c>
      <c r="P48" s="28">
        <f>VLOOKUP(Tabla_Gtos_Ingresos7[[#This Row],[Grupo 1]],Tabla3[],2,FALSE)</f>
        <v>6</v>
      </c>
      <c r="Q48" s="29" t="str">
        <f>VLOOKUP(Tabla_Gtos_Ingresos7[[#This Row],[3 digitos]],PGC_Gtos_e_Ingresos[],2,FALSE)</f>
        <v xml:space="preserve"> Otros gastos sociales</v>
      </c>
      <c r="R48" s="30" t="str">
        <f>Tabla_Gtos_Ingresos7[[#This Row],[3 digitos]]&amp;"/"&amp;Tabla_Gtos_Ingresos7[[#This Row],[Nombre cuenta]]</f>
        <v>649/ Otros gastos sociales</v>
      </c>
      <c r="S48" s="30">
        <f>YEAR(Tabla_Gtos_Ingresos7[[#This Row],[Fecha]])</f>
        <v>2010</v>
      </c>
      <c r="T48" s="27">
        <f>MONTH(Tabla_Gtos_Ingresos7[[#This Row],[Fecha]])</f>
        <v>11</v>
      </c>
      <c r="U48" s="30">
        <f>ROUNDUP(MONTH(Tabla_Gtos_Ingresos7[[#This Row],[Fecha]])/3, 0)</f>
        <v>4</v>
      </c>
      <c r="V48" s="30">
        <f>WEEKNUM(Tabla_Gtos_Ingresos7[[#This Row],[Fecha]])</f>
        <v>46</v>
      </c>
      <c r="W48" s="30">
        <f>(Tabla_Gtos_Ingresos7[[#This Row],[Factor]]*Tabla_Gtos_Ingresos7[[#This Row],[Haber]])+(Tabla_Gtos_Ingresos7[[#This Row],[Factor]]*Tabla_Gtos_Ingresos7[[#This Row],[Debe]])</f>
        <v>-640</v>
      </c>
      <c r="X48" s="30">
        <f>VLOOKUP(Tabla_Gtos_Ingresos7[[#This Row],[3 digitos]],PGC_Gtos_e_Ingresos[],3,FALSE)</f>
        <v>-1</v>
      </c>
    </row>
    <row r="49" spans="1:24">
      <c r="A49" s="1">
        <v>415</v>
      </c>
      <c r="B49" s="13">
        <v>40245</v>
      </c>
      <c r="C49" s="15">
        <v>70000040</v>
      </c>
      <c r="D49" s="1" t="s">
        <v>45</v>
      </c>
      <c r="E49" s="1" t="s">
        <v>684</v>
      </c>
      <c r="F49" s="12">
        <v>0</v>
      </c>
      <c r="G49" s="12">
        <v>46.6</v>
      </c>
      <c r="H49" s="26" t="str">
        <f>MID(Tabla_Gtos_Ingresos7[[#This Row],[Subcuenta]],1,4)</f>
        <v>7000</v>
      </c>
      <c r="I49" s="27">
        <f>VALUE(MID(Tabla_Gtos_Ingresos7[[#This Row],[4 digitos]],1,3))</f>
        <v>700</v>
      </c>
      <c r="J49" s="27">
        <f>VALUE(MID(Tabla_Gtos_Ingresos7[[#This Row],[3 digitos]],1,2))</f>
        <v>70</v>
      </c>
      <c r="K49" s="28" t="str">
        <f>VLOOKUP(Tabla_Gtos_Ingresos7[[#This Row],[3 digitos]],PGC_Gtos_e_Ingresos[],4,FALSE)</f>
        <v>1a</v>
      </c>
      <c r="L49" s="30" t="str">
        <f>VLOOKUP(Tabla_Gtos_Ingresos7[[#This Row],[Grupo 1]],Tabla3[],4,FALSE)</f>
        <v>1. Importe Neto Cifra de Negocios</v>
      </c>
      <c r="M49" s="30" t="str">
        <f>VLOOKUP(Tabla_Gtos_Ingresos7[[#This Row],[Grupo 1]],Tabla3[],5,FALSE)</f>
        <v>1.a Ventas</v>
      </c>
      <c r="N49" s="28" t="str">
        <f>VLOOKUP(Tabla_Gtos_Ingresos7[[#This Row],[Grupo 1]],Tabla3[],10,FALSE)</f>
        <v>I</v>
      </c>
      <c r="O49" s="28" t="str">
        <f>VLOOKUP(Tabla_Gtos_Ingresos7[[#This Row],[Grupo 1]],Tabla3[],6,FALSE)</f>
        <v>Explotación</v>
      </c>
      <c r="P49" s="28">
        <f>VLOOKUP(Tabla_Gtos_Ingresos7[[#This Row],[Grupo 1]],Tabla3[],2,FALSE)</f>
        <v>1</v>
      </c>
      <c r="Q49" s="29" t="str">
        <f>VLOOKUP(Tabla_Gtos_Ingresos7[[#This Row],[3 digitos]],PGC_Gtos_e_Ingresos[],2,FALSE)</f>
        <v xml:space="preserve"> Ventas de mercaderías</v>
      </c>
      <c r="R49" s="30" t="str">
        <f>Tabla_Gtos_Ingresos7[[#This Row],[3 digitos]]&amp;"/"&amp;Tabla_Gtos_Ingresos7[[#This Row],[Nombre cuenta]]</f>
        <v>700/ Ventas de mercaderías</v>
      </c>
      <c r="S49" s="30">
        <f>YEAR(Tabla_Gtos_Ingresos7[[#This Row],[Fecha]])</f>
        <v>2010</v>
      </c>
      <c r="T49" s="27">
        <f>MONTH(Tabla_Gtos_Ingresos7[[#This Row],[Fecha]])</f>
        <v>3</v>
      </c>
      <c r="U49" s="30">
        <f>ROUNDUP(MONTH(Tabla_Gtos_Ingresos7[[#This Row],[Fecha]])/3, 0)</f>
        <v>1</v>
      </c>
      <c r="V49" s="30">
        <f>WEEKNUM(Tabla_Gtos_Ingresos7[[#This Row],[Fecha]])</f>
        <v>11</v>
      </c>
      <c r="W49" s="30">
        <f>(Tabla_Gtos_Ingresos7[[#This Row],[Factor]]*Tabla_Gtos_Ingresos7[[#This Row],[Haber]])+(Tabla_Gtos_Ingresos7[[#This Row],[Factor]]*Tabla_Gtos_Ingresos7[[#This Row],[Debe]])</f>
        <v>46.6</v>
      </c>
      <c r="X49" s="30">
        <f>VLOOKUP(Tabla_Gtos_Ingresos7[[#This Row],[3 digitos]],PGC_Gtos_e_Ingresos[],3,FALSE)</f>
        <v>1</v>
      </c>
    </row>
    <row r="50" spans="1:24">
      <c r="A50" s="1">
        <v>416</v>
      </c>
      <c r="B50" s="13">
        <v>40245</v>
      </c>
      <c r="C50" s="15">
        <v>70000041</v>
      </c>
      <c r="D50" s="1" t="s">
        <v>45</v>
      </c>
      <c r="E50" s="1" t="s">
        <v>699</v>
      </c>
      <c r="F50" s="12">
        <v>0</v>
      </c>
      <c r="G50" s="12">
        <v>32.56</v>
      </c>
      <c r="H50" s="26" t="str">
        <f>MID(Tabla_Gtos_Ingresos7[[#This Row],[Subcuenta]],1,4)</f>
        <v>7000</v>
      </c>
      <c r="I50" s="27">
        <f>VALUE(MID(Tabla_Gtos_Ingresos7[[#This Row],[4 digitos]],1,3))</f>
        <v>700</v>
      </c>
      <c r="J50" s="27">
        <f>VALUE(MID(Tabla_Gtos_Ingresos7[[#This Row],[3 digitos]],1,2))</f>
        <v>70</v>
      </c>
      <c r="K50" s="28" t="str">
        <f>VLOOKUP(Tabla_Gtos_Ingresos7[[#This Row],[3 digitos]],PGC_Gtos_e_Ingresos[],4,FALSE)</f>
        <v>1a</v>
      </c>
      <c r="L50" s="30" t="str">
        <f>VLOOKUP(Tabla_Gtos_Ingresos7[[#This Row],[Grupo 1]],Tabla3[],4,FALSE)</f>
        <v>1. Importe Neto Cifra de Negocios</v>
      </c>
      <c r="M50" s="30" t="str">
        <f>VLOOKUP(Tabla_Gtos_Ingresos7[[#This Row],[Grupo 1]],Tabla3[],5,FALSE)</f>
        <v>1.a Ventas</v>
      </c>
      <c r="N50" s="28" t="str">
        <f>VLOOKUP(Tabla_Gtos_Ingresos7[[#This Row],[Grupo 1]],Tabla3[],10,FALSE)</f>
        <v>I</v>
      </c>
      <c r="O50" s="28" t="str">
        <f>VLOOKUP(Tabla_Gtos_Ingresos7[[#This Row],[Grupo 1]],Tabla3[],6,FALSE)</f>
        <v>Explotación</v>
      </c>
      <c r="P50" s="28">
        <f>VLOOKUP(Tabla_Gtos_Ingresos7[[#This Row],[Grupo 1]],Tabla3[],2,FALSE)</f>
        <v>1</v>
      </c>
      <c r="Q50" s="29" t="str">
        <f>VLOOKUP(Tabla_Gtos_Ingresos7[[#This Row],[3 digitos]],PGC_Gtos_e_Ingresos[],2,FALSE)</f>
        <v xml:space="preserve"> Ventas de mercaderías</v>
      </c>
      <c r="R50" s="30" t="str">
        <f>Tabla_Gtos_Ingresos7[[#This Row],[3 digitos]]&amp;"/"&amp;Tabla_Gtos_Ingresos7[[#This Row],[Nombre cuenta]]</f>
        <v>700/ Ventas de mercaderías</v>
      </c>
      <c r="S50" s="30">
        <f>YEAR(Tabla_Gtos_Ingresos7[[#This Row],[Fecha]])</f>
        <v>2010</v>
      </c>
      <c r="T50" s="27">
        <f>MONTH(Tabla_Gtos_Ingresos7[[#This Row],[Fecha]])</f>
        <v>3</v>
      </c>
      <c r="U50" s="30">
        <f>ROUNDUP(MONTH(Tabla_Gtos_Ingresos7[[#This Row],[Fecha]])/3, 0)</f>
        <v>1</v>
      </c>
      <c r="V50" s="30">
        <f>WEEKNUM(Tabla_Gtos_Ingresos7[[#This Row],[Fecha]])</f>
        <v>11</v>
      </c>
      <c r="W50" s="30">
        <f>(Tabla_Gtos_Ingresos7[[#This Row],[Factor]]*Tabla_Gtos_Ingresos7[[#This Row],[Haber]])+(Tabla_Gtos_Ingresos7[[#This Row],[Factor]]*Tabla_Gtos_Ingresos7[[#This Row],[Debe]])</f>
        <v>32.56</v>
      </c>
      <c r="X50" s="30">
        <f>VLOOKUP(Tabla_Gtos_Ingresos7[[#This Row],[3 digitos]],PGC_Gtos_e_Ingresos[],3,FALSE)</f>
        <v>1</v>
      </c>
    </row>
    <row r="51" spans="1:24">
      <c r="A51" s="1">
        <v>417</v>
      </c>
      <c r="B51" s="13">
        <v>40245</v>
      </c>
      <c r="C51" s="15">
        <v>70000042</v>
      </c>
      <c r="D51" s="1" t="s">
        <v>45</v>
      </c>
      <c r="E51" s="1" t="s">
        <v>548</v>
      </c>
      <c r="F51" s="12">
        <v>0</v>
      </c>
      <c r="G51" s="12">
        <v>21</v>
      </c>
      <c r="H51" s="26" t="str">
        <f>MID(Tabla_Gtos_Ingresos7[[#This Row],[Subcuenta]],1,4)</f>
        <v>7000</v>
      </c>
      <c r="I51" s="27">
        <f>VALUE(MID(Tabla_Gtos_Ingresos7[[#This Row],[4 digitos]],1,3))</f>
        <v>700</v>
      </c>
      <c r="J51" s="27">
        <f>VALUE(MID(Tabla_Gtos_Ingresos7[[#This Row],[3 digitos]],1,2))</f>
        <v>70</v>
      </c>
      <c r="K51" s="28" t="str">
        <f>VLOOKUP(Tabla_Gtos_Ingresos7[[#This Row],[3 digitos]],PGC_Gtos_e_Ingresos[],4,FALSE)</f>
        <v>1a</v>
      </c>
      <c r="L51" s="30" t="str">
        <f>VLOOKUP(Tabla_Gtos_Ingresos7[[#This Row],[Grupo 1]],Tabla3[],4,FALSE)</f>
        <v>1. Importe Neto Cifra de Negocios</v>
      </c>
      <c r="M51" s="30" t="str">
        <f>VLOOKUP(Tabla_Gtos_Ingresos7[[#This Row],[Grupo 1]],Tabla3[],5,FALSE)</f>
        <v>1.a Ventas</v>
      </c>
      <c r="N51" s="28" t="str">
        <f>VLOOKUP(Tabla_Gtos_Ingresos7[[#This Row],[Grupo 1]],Tabla3[],10,FALSE)</f>
        <v>I</v>
      </c>
      <c r="O51" s="28" t="str">
        <f>VLOOKUP(Tabla_Gtos_Ingresos7[[#This Row],[Grupo 1]],Tabla3[],6,FALSE)</f>
        <v>Explotación</v>
      </c>
      <c r="P51" s="28">
        <f>VLOOKUP(Tabla_Gtos_Ingresos7[[#This Row],[Grupo 1]],Tabla3[],2,FALSE)</f>
        <v>1</v>
      </c>
      <c r="Q51" s="29" t="str">
        <f>VLOOKUP(Tabla_Gtos_Ingresos7[[#This Row],[3 digitos]],PGC_Gtos_e_Ingresos[],2,FALSE)</f>
        <v xml:space="preserve"> Ventas de mercaderías</v>
      </c>
      <c r="R51" s="30" t="str">
        <f>Tabla_Gtos_Ingresos7[[#This Row],[3 digitos]]&amp;"/"&amp;Tabla_Gtos_Ingresos7[[#This Row],[Nombre cuenta]]</f>
        <v>700/ Ventas de mercaderías</v>
      </c>
      <c r="S51" s="30">
        <f>YEAR(Tabla_Gtos_Ingresos7[[#This Row],[Fecha]])</f>
        <v>2010</v>
      </c>
      <c r="T51" s="27">
        <f>MONTH(Tabla_Gtos_Ingresos7[[#This Row],[Fecha]])</f>
        <v>3</v>
      </c>
      <c r="U51" s="30">
        <f>ROUNDUP(MONTH(Tabla_Gtos_Ingresos7[[#This Row],[Fecha]])/3, 0)</f>
        <v>1</v>
      </c>
      <c r="V51" s="30">
        <f>WEEKNUM(Tabla_Gtos_Ingresos7[[#This Row],[Fecha]])</f>
        <v>11</v>
      </c>
      <c r="W51" s="30">
        <f>(Tabla_Gtos_Ingresos7[[#This Row],[Factor]]*Tabla_Gtos_Ingresos7[[#This Row],[Haber]])+(Tabla_Gtos_Ingresos7[[#This Row],[Factor]]*Tabla_Gtos_Ingresos7[[#This Row],[Debe]])</f>
        <v>21</v>
      </c>
      <c r="X51" s="30">
        <f>VLOOKUP(Tabla_Gtos_Ingresos7[[#This Row],[3 digitos]],PGC_Gtos_e_Ingresos[],3,FALSE)</f>
        <v>1</v>
      </c>
    </row>
    <row r="52" spans="1:24">
      <c r="A52" s="1">
        <v>1469</v>
      </c>
      <c r="B52" s="13">
        <v>40367</v>
      </c>
      <c r="C52" s="15">
        <v>62200045</v>
      </c>
      <c r="D52" s="1" t="s">
        <v>21</v>
      </c>
      <c r="E52" s="1" t="s">
        <v>389</v>
      </c>
      <c r="F52" s="12">
        <v>476.36</v>
      </c>
      <c r="G52" s="12">
        <v>0</v>
      </c>
      <c r="H52" s="26" t="str">
        <f>MID(Tabla_Gtos_Ingresos7[[#This Row],[Subcuenta]],1,4)</f>
        <v>6220</v>
      </c>
      <c r="I52" s="27">
        <f>VALUE(MID(Tabla_Gtos_Ingresos7[[#This Row],[4 digitos]],1,3))</f>
        <v>622</v>
      </c>
      <c r="J52" s="27">
        <f>VALUE(MID(Tabla_Gtos_Ingresos7[[#This Row],[3 digitos]],1,2))</f>
        <v>62</v>
      </c>
      <c r="K52" s="28" t="str">
        <f>VLOOKUP(Tabla_Gtos_Ingresos7[[#This Row],[3 digitos]],PGC_Gtos_e_Ingresos[],4,FALSE)</f>
        <v>7.a</v>
      </c>
      <c r="L52" s="30" t="str">
        <f>VLOOKUP(Tabla_Gtos_Ingresos7[[#This Row],[Grupo 1]],Tabla3[],4,FALSE)</f>
        <v>7. Otros Gastos de Explotación</v>
      </c>
      <c r="M52" s="30" t="str">
        <f>VLOOKUP(Tabla_Gtos_Ingresos7[[#This Row],[Grupo 1]],Tabla3[],5,FALSE)</f>
        <v>7.a Servicios Exteriores</v>
      </c>
      <c r="N52" s="28" t="str">
        <f>VLOOKUP(Tabla_Gtos_Ingresos7[[#This Row],[Grupo 1]],Tabla3[],10,FALSE)</f>
        <v>G</v>
      </c>
      <c r="O52" s="28" t="str">
        <f>VLOOKUP(Tabla_Gtos_Ingresos7[[#This Row],[Grupo 1]],Tabla3[],6,FALSE)</f>
        <v>Explotación</v>
      </c>
      <c r="P52" s="28">
        <f>VLOOKUP(Tabla_Gtos_Ingresos7[[#This Row],[Grupo 1]],Tabla3[],2,FALSE)</f>
        <v>7</v>
      </c>
      <c r="Q52" s="29" t="str">
        <f>VLOOKUP(Tabla_Gtos_Ingresos7[[#This Row],[3 digitos]],PGC_Gtos_e_Ingresos[],2,FALSE)</f>
        <v xml:space="preserve"> Reparaciones y conservación</v>
      </c>
      <c r="R52" s="30" t="str">
        <f>Tabla_Gtos_Ingresos7[[#This Row],[3 digitos]]&amp;"/"&amp;Tabla_Gtos_Ingresos7[[#This Row],[Nombre cuenta]]</f>
        <v>622/ Reparaciones y conservación</v>
      </c>
      <c r="S52" s="30">
        <f>YEAR(Tabla_Gtos_Ingresos7[[#This Row],[Fecha]])</f>
        <v>2010</v>
      </c>
      <c r="T52" s="27">
        <f>MONTH(Tabla_Gtos_Ingresos7[[#This Row],[Fecha]])</f>
        <v>7</v>
      </c>
      <c r="U52" s="30">
        <f>ROUNDUP(MONTH(Tabla_Gtos_Ingresos7[[#This Row],[Fecha]])/3, 0)</f>
        <v>3</v>
      </c>
      <c r="V52" s="30">
        <f>WEEKNUM(Tabla_Gtos_Ingresos7[[#This Row],[Fecha]])</f>
        <v>28</v>
      </c>
      <c r="W52" s="30">
        <f>(Tabla_Gtos_Ingresos7[[#This Row],[Factor]]*Tabla_Gtos_Ingresos7[[#This Row],[Haber]])+(Tabla_Gtos_Ingresos7[[#This Row],[Factor]]*Tabla_Gtos_Ingresos7[[#This Row],[Debe]])</f>
        <v>-476.36</v>
      </c>
      <c r="X52" s="30">
        <f>VLOOKUP(Tabla_Gtos_Ingresos7[[#This Row],[3 digitos]],PGC_Gtos_e_Ingresos[],3,FALSE)</f>
        <v>-1</v>
      </c>
    </row>
    <row r="53" spans="1:24">
      <c r="A53" s="1">
        <v>1748</v>
      </c>
      <c r="B53" s="13">
        <v>40398</v>
      </c>
      <c r="C53" s="15">
        <v>60700013</v>
      </c>
      <c r="D53" s="1" t="s">
        <v>18</v>
      </c>
      <c r="E53" s="1" t="s">
        <v>339</v>
      </c>
      <c r="F53" s="12">
        <v>3026</v>
      </c>
      <c r="G53" s="12">
        <v>0</v>
      </c>
      <c r="H53" s="26" t="str">
        <f>MID(Tabla_Gtos_Ingresos7[[#This Row],[Subcuenta]],1,4)</f>
        <v>6070</v>
      </c>
      <c r="I53" s="27">
        <f>VALUE(MID(Tabla_Gtos_Ingresos7[[#This Row],[4 digitos]],1,3))</f>
        <v>607</v>
      </c>
      <c r="J53" s="27">
        <f>VALUE(MID(Tabla_Gtos_Ingresos7[[#This Row],[3 digitos]],1,2))</f>
        <v>60</v>
      </c>
      <c r="K53" s="28" t="str">
        <f>VLOOKUP(Tabla_Gtos_Ingresos7[[#This Row],[3 digitos]],PGC_Gtos_e_Ingresos[],4,FALSE)</f>
        <v>4.c</v>
      </c>
      <c r="L53" s="30" t="str">
        <f>VLOOKUP(Tabla_Gtos_Ingresos7[[#This Row],[Grupo 1]],Tabla3[],4,FALSE)</f>
        <v>4. Aprovisionamientos</v>
      </c>
      <c r="M53" s="30" t="str">
        <f>VLOOKUP(Tabla_Gtos_Ingresos7[[#This Row],[Grupo 1]],Tabla3[],5,FALSE)</f>
        <v>4.c Trabajos Realizados por Otras Empresas</v>
      </c>
      <c r="N53" s="28" t="str">
        <f>VLOOKUP(Tabla_Gtos_Ingresos7[[#This Row],[Grupo 1]],Tabla3[],10,FALSE)</f>
        <v>G</v>
      </c>
      <c r="O53" s="28" t="str">
        <f>VLOOKUP(Tabla_Gtos_Ingresos7[[#This Row],[Grupo 1]],Tabla3[],6,FALSE)</f>
        <v>Explotación</v>
      </c>
      <c r="P53" s="28">
        <f>VLOOKUP(Tabla_Gtos_Ingresos7[[#This Row],[Grupo 1]],Tabla3[],2,FALSE)</f>
        <v>4</v>
      </c>
      <c r="Q53" s="29" t="str">
        <f>VLOOKUP(Tabla_Gtos_Ingresos7[[#This Row],[3 digitos]],PGC_Gtos_e_Ingresos[],2,FALSE)</f>
        <v xml:space="preserve"> Trabajos realizados por otras empresas</v>
      </c>
      <c r="R53" s="30" t="str">
        <f>Tabla_Gtos_Ingresos7[[#This Row],[3 digitos]]&amp;"/"&amp;Tabla_Gtos_Ingresos7[[#This Row],[Nombre cuenta]]</f>
        <v>607/ Trabajos realizados por otras empresas</v>
      </c>
      <c r="S53" s="30">
        <f>YEAR(Tabla_Gtos_Ingresos7[[#This Row],[Fecha]])</f>
        <v>2010</v>
      </c>
      <c r="T53" s="27">
        <f>MONTH(Tabla_Gtos_Ingresos7[[#This Row],[Fecha]])</f>
        <v>8</v>
      </c>
      <c r="U53" s="30">
        <f>ROUNDUP(MONTH(Tabla_Gtos_Ingresos7[[#This Row],[Fecha]])/3, 0)</f>
        <v>3</v>
      </c>
      <c r="V53" s="30">
        <f>WEEKNUM(Tabla_Gtos_Ingresos7[[#This Row],[Fecha]])</f>
        <v>33</v>
      </c>
      <c r="W53" s="30">
        <f>(Tabla_Gtos_Ingresos7[[#This Row],[Factor]]*Tabla_Gtos_Ingresos7[[#This Row],[Haber]])+(Tabla_Gtos_Ingresos7[[#This Row],[Factor]]*Tabla_Gtos_Ingresos7[[#This Row],[Debe]])</f>
        <v>-3026</v>
      </c>
      <c r="X53" s="30">
        <f>VLOOKUP(Tabla_Gtos_Ingresos7[[#This Row],[3 digitos]],PGC_Gtos_e_Ingresos[],3,FALSE)</f>
        <v>-1</v>
      </c>
    </row>
    <row r="54" spans="1:24">
      <c r="A54" s="1">
        <v>2290</v>
      </c>
      <c r="B54" s="13">
        <v>40459</v>
      </c>
      <c r="C54" s="15">
        <v>62600000</v>
      </c>
      <c r="D54" s="1" t="s">
        <v>24</v>
      </c>
      <c r="E54" s="1" t="s">
        <v>357</v>
      </c>
      <c r="F54" s="12">
        <v>278.75</v>
      </c>
      <c r="G54" s="12">
        <v>0</v>
      </c>
      <c r="H54" s="26" t="str">
        <f>MID(Tabla_Gtos_Ingresos7[[#This Row],[Subcuenta]],1,4)</f>
        <v>6260</v>
      </c>
      <c r="I54" s="27">
        <f>VALUE(MID(Tabla_Gtos_Ingresos7[[#This Row],[4 digitos]],1,3))</f>
        <v>626</v>
      </c>
      <c r="J54" s="27">
        <f>VALUE(MID(Tabla_Gtos_Ingresos7[[#This Row],[3 digitos]],1,2))</f>
        <v>62</v>
      </c>
      <c r="K54" s="28" t="str">
        <f>VLOOKUP(Tabla_Gtos_Ingresos7[[#This Row],[3 digitos]],PGC_Gtos_e_Ingresos[],4,FALSE)</f>
        <v>7.a</v>
      </c>
      <c r="L54" s="30" t="str">
        <f>VLOOKUP(Tabla_Gtos_Ingresos7[[#This Row],[Grupo 1]],Tabla3[],4,FALSE)</f>
        <v>7. Otros Gastos de Explotación</v>
      </c>
      <c r="M54" s="30" t="str">
        <f>VLOOKUP(Tabla_Gtos_Ingresos7[[#This Row],[Grupo 1]],Tabla3[],5,FALSE)</f>
        <v>7.a Servicios Exteriores</v>
      </c>
      <c r="N54" s="28" t="str">
        <f>VLOOKUP(Tabla_Gtos_Ingresos7[[#This Row],[Grupo 1]],Tabla3[],10,FALSE)</f>
        <v>G</v>
      </c>
      <c r="O54" s="28" t="str">
        <f>VLOOKUP(Tabla_Gtos_Ingresos7[[#This Row],[Grupo 1]],Tabla3[],6,FALSE)</f>
        <v>Explotación</v>
      </c>
      <c r="P54" s="28">
        <f>VLOOKUP(Tabla_Gtos_Ingresos7[[#This Row],[Grupo 1]],Tabla3[],2,FALSE)</f>
        <v>7</v>
      </c>
      <c r="Q54" s="29" t="str">
        <f>VLOOKUP(Tabla_Gtos_Ingresos7[[#This Row],[3 digitos]],PGC_Gtos_e_Ingresos[],2,FALSE)</f>
        <v xml:space="preserve"> Servicios bancarios y similares</v>
      </c>
      <c r="R54" s="30" t="str">
        <f>Tabla_Gtos_Ingresos7[[#This Row],[3 digitos]]&amp;"/"&amp;Tabla_Gtos_Ingresos7[[#This Row],[Nombre cuenta]]</f>
        <v>626/ Servicios bancarios y similares</v>
      </c>
      <c r="S54" s="30">
        <f>YEAR(Tabla_Gtos_Ingresos7[[#This Row],[Fecha]])</f>
        <v>2010</v>
      </c>
      <c r="T54" s="27">
        <f>MONTH(Tabla_Gtos_Ingresos7[[#This Row],[Fecha]])</f>
        <v>10</v>
      </c>
      <c r="U54" s="30">
        <f>ROUNDUP(MONTH(Tabla_Gtos_Ingresos7[[#This Row],[Fecha]])/3, 0)</f>
        <v>4</v>
      </c>
      <c r="V54" s="30">
        <f>WEEKNUM(Tabla_Gtos_Ingresos7[[#This Row],[Fecha]])</f>
        <v>41</v>
      </c>
      <c r="W54" s="30">
        <f>(Tabla_Gtos_Ingresos7[[#This Row],[Factor]]*Tabla_Gtos_Ingresos7[[#This Row],[Haber]])+(Tabla_Gtos_Ingresos7[[#This Row],[Factor]]*Tabla_Gtos_Ingresos7[[#This Row],[Debe]])</f>
        <v>-278.75</v>
      </c>
      <c r="X54" s="30">
        <f>VLOOKUP(Tabla_Gtos_Ingresos7[[#This Row],[3 digitos]],PGC_Gtos_e_Ingresos[],3,FALSE)</f>
        <v>-1</v>
      </c>
    </row>
    <row r="55" spans="1:24">
      <c r="A55" s="1">
        <v>884</v>
      </c>
      <c r="B55" s="13">
        <v>40307</v>
      </c>
      <c r="C55" s="15">
        <v>62200022</v>
      </c>
      <c r="D55" s="1" t="s">
        <v>21</v>
      </c>
      <c r="E55" s="1" t="s">
        <v>916</v>
      </c>
      <c r="F55" s="12">
        <v>104.69</v>
      </c>
      <c r="G55" s="12">
        <v>0</v>
      </c>
      <c r="H55" s="26" t="str">
        <f>MID(Tabla_Gtos_Ingresos7[[#This Row],[Subcuenta]],1,4)</f>
        <v>6220</v>
      </c>
      <c r="I55" s="27">
        <f>VALUE(MID(Tabla_Gtos_Ingresos7[[#This Row],[4 digitos]],1,3))</f>
        <v>622</v>
      </c>
      <c r="J55" s="27">
        <f>VALUE(MID(Tabla_Gtos_Ingresos7[[#This Row],[3 digitos]],1,2))</f>
        <v>62</v>
      </c>
      <c r="K55" s="28" t="str">
        <f>VLOOKUP(Tabla_Gtos_Ingresos7[[#This Row],[3 digitos]],PGC_Gtos_e_Ingresos[],4,FALSE)</f>
        <v>7.a</v>
      </c>
      <c r="L55" s="30" t="str">
        <f>VLOOKUP(Tabla_Gtos_Ingresos7[[#This Row],[Grupo 1]],Tabla3[],4,FALSE)</f>
        <v>7. Otros Gastos de Explotación</v>
      </c>
      <c r="M55" s="30" t="str">
        <f>VLOOKUP(Tabla_Gtos_Ingresos7[[#This Row],[Grupo 1]],Tabla3[],5,FALSE)</f>
        <v>7.a Servicios Exteriores</v>
      </c>
      <c r="N55" s="28" t="str">
        <f>VLOOKUP(Tabla_Gtos_Ingresos7[[#This Row],[Grupo 1]],Tabla3[],10,FALSE)</f>
        <v>G</v>
      </c>
      <c r="O55" s="28" t="str">
        <f>VLOOKUP(Tabla_Gtos_Ingresos7[[#This Row],[Grupo 1]],Tabla3[],6,FALSE)</f>
        <v>Explotación</v>
      </c>
      <c r="P55" s="28">
        <f>VLOOKUP(Tabla_Gtos_Ingresos7[[#This Row],[Grupo 1]],Tabla3[],2,FALSE)</f>
        <v>7</v>
      </c>
      <c r="Q55" s="29" t="str">
        <f>VLOOKUP(Tabla_Gtos_Ingresos7[[#This Row],[3 digitos]],PGC_Gtos_e_Ingresos[],2,FALSE)</f>
        <v xml:space="preserve"> Reparaciones y conservación</v>
      </c>
      <c r="R55" s="30" t="str">
        <f>Tabla_Gtos_Ingresos7[[#This Row],[3 digitos]]&amp;"/"&amp;Tabla_Gtos_Ingresos7[[#This Row],[Nombre cuenta]]</f>
        <v>622/ Reparaciones y conservación</v>
      </c>
      <c r="S55" s="30">
        <f>YEAR(Tabla_Gtos_Ingresos7[[#This Row],[Fecha]])</f>
        <v>2010</v>
      </c>
      <c r="T55" s="27">
        <f>MONTH(Tabla_Gtos_Ingresos7[[#This Row],[Fecha]])</f>
        <v>5</v>
      </c>
      <c r="U55" s="30">
        <f>ROUNDUP(MONTH(Tabla_Gtos_Ingresos7[[#This Row],[Fecha]])/3, 0)</f>
        <v>2</v>
      </c>
      <c r="V55" s="30">
        <f>WEEKNUM(Tabla_Gtos_Ingresos7[[#This Row],[Fecha]])</f>
        <v>20</v>
      </c>
      <c r="W55" s="30">
        <f>(Tabla_Gtos_Ingresos7[[#This Row],[Factor]]*Tabla_Gtos_Ingresos7[[#This Row],[Haber]])+(Tabla_Gtos_Ingresos7[[#This Row],[Factor]]*Tabla_Gtos_Ingresos7[[#This Row],[Debe]])</f>
        <v>-104.69</v>
      </c>
      <c r="X55" s="30">
        <f>VLOOKUP(Tabla_Gtos_Ingresos7[[#This Row],[3 digitos]],PGC_Gtos_e_Ingresos[],3,FALSE)</f>
        <v>-1</v>
      </c>
    </row>
    <row r="56" spans="1:24">
      <c r="A56" s="1">
        <v>875</v>
      </c>
      <c r="B56" s="13">
        <v>40307</v>
      </c>
      <c r="C56" s="15">
        <v>70000078</v>
      </c>
      <c r="D56" s="1" t="s">
        <v>45</v>
      </c>
      <c r="E56" s="1" t="s">
        <v>573</v>
      </c>
      <c r="F56" s="12">
        <v>0</v>
      </c>
      <c r="G56" s="12">
        <v>34.1</v>
      </c>
      <c r="H56" s="26" t="str">
        <f>MID(Tabla_Gtos_Ingresos7[[#This Row],[Subcuenta]],1,4)</f>
        <v>7000</v>
      </c>
      <c r="I56" s="27">
        <f>VALUE(MID(Tabla_Gtos_Ingresos7[[#This Row],[4 digitos]],1,3))</f>
        <v>700</v>
      </c>
      <c r="J56" s="27">
        <f>VALUE(MID(Tabla_Gtos_Ingresos7[[#This Row],[3 digitos]],1,2))</f>
        <v>70</v>
      </c>
      <c r="K56" s="28" t="str">
        <f>VLOOKUP(Tabla_Gtos_Ingresos7[[#This Row],[3 digitos]],PGC_Gtos_e_Ingresos[],4,FALSE)</f>
        <v>1a</v>
      </c>
      <c r="L56" s="30" t="str">
        <f>VLOOKUP(Tabla_Gtos_Ingresos7[[#This Row],[Grupo 1]],Tabla3[],4,FALSE)</f>
        <v>1. Importe Neto Cifra de Negocios</v>
      </c>
      <c r="M56" s="30" t="str">
        <f>VLOOKUP(Tabla_Gtos_Ingresos7[[#This Row],[Grupo 1]],Tabla3[],5,FALSE)</f>
        <v>1.a Ventas</v>
      </c>
      <c r="N56" s="28" t="str">
        <f>VLOOKUP(Tabla_Gtos_Ingresos7[[#This Row],[Grupo 1]],Tabla3[],10,FALSE)</f>
        <v>I</v>
      </c>
      <c r="O56" s="28" t="str">
        <f>VLOOKUP(Tabla_Gtos_Ingresos7[[#This Row],[Grupo 1]],Tabla3[],6,FALSE)</f>
        <v>Explotación</v>
      </c>
      <c r="P56" s="28">
        <f>VLOOKUP(Tabla_Gtos_Ingresos7[[#This Row],[Grupo 1]],Tabla3[],2,FALSE)</f>
        <v>1</v>
      </c>
      <c r="Q56" s="29" t="str">
        <f>VLOOKUP(Tabla_Gtos_Ingresos7[[#This Row],[3 digitos]],PGC_Gtos_e_Ingresos[],2,FALSE)</f>
        <v xml:space="preserve"> Ventas de mercaderías</v>
      </c>
      <c r="R56" s="30" t="str">
        <f>Tabla_Gtos_Ingresos7[[#This Row],[3 digitos]]&amp;"/"&amp;Tabla_Gtos_Ingresos7[[#This Row],[Nombre cuenta]]</f>
        <v>700/ Ventas de mercaderías</v>
      </c>
      <c r="S56" s="30">
        <f>YEAR(Tabla_Gtos_Ingresos7[[#This Row],[Fecha]])</f>
        <v>2010</v>
      </c>
      <c r="T56" s="27">
        <f>MONTH(Tabla_Gtos_Ingresos7[[#This Row],[Fecha]])</f>
        <v>5</v>
      </c>
      <c r="U56" s="30">
        <f>ROUNDUP(MONTH(Tabla_Gtos_Ingresos7[[#This Row],[Fecha]])/3, 0)</f>
        <v>2</v>
      </c>
      <c r="V56" s="30">
        <f>WEEKNUM(Tabla_Gtos_Ingresos7[[#This Row],[Fecha]])</f>
        <v>20</v>
      </c>
      <c r="W56" s="30">
        <f>(Tabla_Gtos_Ingresos7[[#This Row],[Factor]]*Tabla_Gtos_Ingresos7[[#This Row],[Haber]])+(Tabla_Gtos_Ingresos7[[#This Row],[Factor]]*Tabla_Gtos_Ingresos7[[#This Row],[Debe]])</f>
        <v>34.1</v>
      </c>
      <c r="X56" s="30">
        <f>VLOOKUP(Tabla_Gtos_Ingresos7[[#This Row],[3 digitos]],PGC_Gtos_e_Ingresos[],3,FALSE)</f>
        <v>1</v>
      </c>
    </row>
    <row r="57" spans="1:24">
      <c r="A57" s="1">
        <v>1749</v>
      </c>
      <c r="B57" s="13">
        <v>40399</v>
      </c>
      <c r="C57" s="15">
        <v>62400001</v>
      </c>
      <c r="D57" s="1" t="s">
        <v>23</v>
      </c>
      <c r="E57" s="2" t="s">
        <v>428</v>
      </c>
      <c r="F57" s="12">
        <v>160</v>
      </c>
      <c r="G57" s="12">
        <v>0</v>
      </c>
      <c r="H57" s="26" t="str">
        <f>MID(Tabla_Gtos_Ingresos7[[#This Row],[Subcuenta]],1,4)</f>
        <v>6240</v>
      </c>
      <c r="I57" s="27">
        <f>VALUE(MID(Tabla_Gtos_Ingresos7[[#This Row],[4 digitos]],1,3))</f>
        <v>624</v>
      </c>
      <c r="J57" s="27">
        <f>VALUE(MID(Tabla_Gtos_Ingresos7[[#This Row],[3 digitos]],1,2))</f>
        <v>62</v>
      </c>
      <c r="K57" s="28" t="str">
        <f>VLOOKUP(Tabla_Gtos_Ingresos7[[#This Row],[3 digitos]],PGC_Gtos_e_Ingresos[],4,FALSE)</f>
        <v>7.a</v>
      </c>
      <c r="L57" s="30" t="str">
        <f>VLOOKUP(Tabla_Gtos_Ingresos7[[#This Row],[Grupo 1]],Tabla3[],4,FALSE)</f>
        <v>7. Otros Gastos de Explotación</v>
      </c>
      <c r="M57" s="30" t="str">
        <f>VLOOKUP(Tabla_Gtos_Ingresos7[[#This Row],[Grupo 1]],Tabla3[],5,FALSE)</f>
        <v>7.a Servicios Exteriores</v>
      </c>
      <c r="N57" s="28" t="str">
        <f>VLOOKUP(Tabla_Gtos_Ingresos7[[#This Row],[Grupo 1]],Tabla3[],10,FALSE)</f>
        <v>G</v>
      </c>
      <c r="O57" s="28" t="str">
        <f>VLOOKUP(Tabla_Gtos_Ingresos7[[#This Row],[Grupo 1]],Tabla3[],6,FALSE)</f>
        <v>Explotación</v>
      </c>
      <c r="P57" s="28">
        <f>VLOOKUP(Tabla_Gtos_Ingresos7[[#This Row],[Grupo 1]],Tabla3[],2,FALSE)</f>
        <v>7</v>
      </c>
      <c r="Q57" s="29" t="str">
        <f>VLOOKUP(Tabla_Gtos_Ingresos7[[#This Row],[3 digitos]],PGC_Gtos_e_Ingresos[],2,FALSE)</f>
        <v xml:space="preserve"> Transportes</v>
      </c>
      <c r="R57" s="30" t="str">
        <f>Tabla_Gtos_Ingresos7[[#This Row],[3 digitos]]&amp;"/"&amp;Tabla_Gtos_Ingresos7[[#This Row],[Nombre cuenta]]</f>
        <v>624/ Transportes</v>
      </c>
      <c r="S57" s="30">
        <f>YEAR(Tabla_Gtos_Ingresos7[[#This Row],[Fecha]])</f>
        <v>2010</v>
      </c>
      <c r="T57" s="27">
        <f>MONTH(Tabla_Gtos_Ingresos7[[#This Row],[Fecha]])</f>
        <v>8</v>
      </c>
      <c r="U57" s="30">
        <f>ROUNDUP(MONTH(Tabla_Gtos_Ingresos7[[#This Row],[Fecha]])/3, 0)</f>
        <v>3</v>
      </c>
      <c r="V57" s="30">
        <f>WEEKNUM(Tabla_Gtos_Ingresos7[[#This Row],[Fecha]])</f>
        <v>33</v>
      </c>
      <c r="W57" s="30">
        <f>(Tabla_Gtos_Ingresos7[[#This Row],[Factor]]*Tabla_Gtos_Ingresos7[[#This Row],[Haber]])+(Tabla_Gtos_Ingresos7[[#This Row],[Factor]]*Tabla_Gtos_Ingresos7[[#This Row],[Debe]])</f>
        <v>-160</v>
      </c>
      <c r="X57" s="30">
        <f>VLOOKUP(Tabla_Gtos_Ingresos7[[#This Row],[3 digitos]],PGC_Gtos_e_Ingresos[],3,FALSE)</f>
        <v>-1</v>
      </c>
    </row>
    <row r="58" spans="1:24">
      <c r="A58" s="1">
        <v>2001</v>
      </c>
      <c r="B58" s="13">
        <v>40430</v>
      </c>
      <c r="C58" s="15">
        <v>62400011</v>
      </c>
      <c r="D58" s="1" t="s">
        <v>23</v>
      </c>
      <c r="E58" s="1" t="s">
        <v>439</v>
      </c>
      <c r="F58" s="12">
        <v>45</v>
      </c>
      <c r="G58" s="12">
        <v>0</v>
      </c>
      <c r="H58" s="26" t="str">
        <f>MID(Tabla_Gtos_Ingresos7[[#This Row],[Subcuenta]],1,4)</f>
        <v>6240</v>
      </c>
      <c r="I58" s="27">
        <f>VALUE(MID(Tabla_Gtos_Ingresos7[[#This Row],[4 digitos]],1,3))</f>
        <v>624</v>
      </c>
      <c r="J58" s="27">
        <f>VALUE(MID(Tabla_Gtos_Ingresos7[[#This Row],[3 digitos]],1,2))</f>
        <v>62</v>
      </c>
      <c r="K58" s="28" t="str">
        <f>VLOOKUP(Tabla_Gtos_Ingresos7[[#This Row],[3 digitos]],PGC_Gtos_e_Ingresos[],4,FALSE)</f>
        <v>7.a</v>
      </c>
      <c r="L58" s="30" t="str">
        <f>VLOOKUP(Tabla_Gtos_Ingresos7[[#This Row],[Grupo 1]],Tabla3[],4,FALSE)</f>
        <v>7. Otros Gastos de Explotación</v>
      </c>
      <c r="M58" s="30" t="str">
        <f>VLOOKUP(Tabla_Gtos_Ingresos7[[#This Row],[Grupo 1]],Tabla3[],5,FALSE)</f>
        <v>7.a Servicios Exteriores</v>
      </c>
      <c r="N58" s="28" t="str">
        <f>VLOOKUP(Tabla_Gtos_Ingresos7[[#This Row],[Grupo 1]],Tabla3[],10,FALSE)</f>
        <v>G</v>
      </c>
      <c r="O58" s="28" t="str">
        <f>VLOOKUP(Tabla_Gtos_Ingresos7[[#This Row],[Grupo 1]],Tabla3[],6,FALSE)</f>
        <v>Explotación</v>
      </c>
      <c r="P58" s="28">
        <f>VLOOKUP(Tabla_Gtos_Ingresos7[[#This Row],[Grupo 1]],Tabla3[],2,FALSE)</f>
        <v>7</v>
      </c>
      <c r="Q58" s="29" t="str">
        <f>VLOOKUP(Tabla_Gtos_Ingresos7[[#This Row],[3 digitos]],PGC_Gtos_e_Ingresos[],2,FALSE)</f>
        <v xml:space="preserve"> Transportes</v>
      </c>
      <c r="R58" s="30" t="str">
        <f>Tabla_Gtos_Ingresos7[[#This Row],[3 digitos]]&amp;"/"&amp;Tabla_Gtos_Ingresos7[[#This Row],[Nombre cuenta]]</f>
        <v>624/ Transportes</v>
      </c>
      <c r="S58" s="30">
        <f>YEAR(Tabla_Gtos_Ingresos7[[#This Row],[Fecha]])</f>
        <v>2010</v>
      </c>
      <c r="T58" s="27">
        <f>MONTH(Tabla_Gtos_Ingresos7[[#This Row],[Fecha]])</f>
        <v>9</v>
      </c>
      <c r="U58" s="30">
        <f>ROUNDUP(MONTH(Tabla_Gtos_Ingresos7[[#This Row],[Fecha]])/3, 0)</f>
        <v>3</v>
      </c>
      <c r="V58" s="30">
        <f>WEEKNUM(Tabla_Gtos_Ingresos7[[#This Row],[Fecha]])</f>
        <v>37</v>
      </c>
      <c r="W58" s="30">
        <f>(Tabla_Gtos_Ingresos7[[#This Row],[Factor]]*Tabla_Gtos_Ingresos7[[#This Row],[Haber]])+(Tabla_Gtos_Ingresos7[[#This Row],[Factor]]*Tabla_Gtos_Ingresos7[[#This Row],[Debe]])</f>
        <v>-45</v>
      </c>
      <c r="X58" s="30">
        <f>VLOOKUP(Tabla_Gtos_Ingresos7[[#This Row],[3 digitos]],PGC_Gtos_e_Ingresos[],3,FALSE)</f>
        <v>-1</v>
      </c>
    </row>
    <row r="59" spans="1:24">
      <c r="A59" s="1">
        <v>1999</v>
      </c>
      <c r="B59" s="13">
        <v>40430</v>
      </c>
      <c r="C59" s="15">
        <v>70000003</v>
      </c>
      <c r="D59" s="1" t="s">
        <v>64</v>
      </c>
      <c r="E59" s="1" t="s">
        <v>367</v>
      </c>
      <c r="F59" s="12">
        <v>0</v>
      </c>
      <c r="G59" s="12">
        <v>5920</v>
      </c>
      <c r="H59" s="26" t="str">
        <f>MID(Tabla_Gtos_Ingresos7[[#This Row],[Subcuenta]],1,4)</f>
        <v>7000</v>
      </c>
      <c r="I59" s="27">
        <f>VALUE(MID(Tabla_Gtos_Ingresos7[[#This Row],[4 digitos]],1,3))</f>
        <v>700</v>
      </c>
      <c r="J59" s="27">
        <f>VALUE(MID(Tabla_Gtos_Ingresos7[[#This Row],[3 digitos]],1,2))</f>
        <v>70</v>
      </c>
      <c r="K59" s="28" t="str">
        <f>VLOOKUP(Tabla_Gtos_Ingresos7[[#This Row],[3 digitos]],PGC_Gtos_e_Ingresos[],4,FALSE)</f>
        <v>1a</v>
      </c>
      <c r="L59" s="30" t="str">
        <f>VLOOKUP(Tabla_Gtos_Ingresos7[[#This Row],[Grupo 1]],Tabla3[],4,FALSE)</f>
        <v>1. Importe Neto Cifra de Negocios</v>
      </c>
      <c r="M59" s="30" t="str">
        <f>VLOOKUP(Tabla_Gtos_Ingresos7[[#This Row],[Grupo 1]],Tabla3[],5,FALSE)</f>
        <v>1.a Ventas</v>
      </c>
      <c r="N59" s="28" t="str">
        <f>VLOOKUP(Tabla_Gtos_Ingresos7[[#This Row],[Grupo 1]],Tabla3[],10,FALSE)</f>
        <v>I</v>
      </c>
      <c r="O59" s="28" t="str">
        <f>VLOOKUP(Tabla_Gtos_Ingresos7[[#This Row],[Grupo 1]],Tabla3[],6,FALSE)</f>
        <v>Explotación</v>
      </c>
      <c r="P59" s="28">
        <f>VLOOKUP(Tabla_Gtos_Ingresos7[[#This Row],[Grupo 1]],Tabla3[],2,FALSE)</f>
        <v>1</v>
      </c>
      <c r="Q59" s="29" t="str">
        <f>VLOOKUP(Tabla_Gtos_Ingresos7[[#This Row],[3 digitos]],PGC_Gtos_e_Ingresos[],2,FALSE)</f>
        <v xml:space="preserve"> Ventas de mercaderías</v>
      </c>
      <c r="R59" s="30" t="str">
        <f>Tabla_Gtos_Ingresos7[[#This Row],[3 digitos]]&amp;"/"&amp;Tabla_Gtos_Ingresos7[[#This Row],[Nombre cuenta]]</f>
        <v>700/ Ventas de mercaderías</v>
      </c>
      <c r="S59" s="30">
        <f>YEAR(Tabla_Gtos_Ingresos7[[#This Row],[Fecha]])</f>
        <v>2010</v>
      </c>
      <c r="T59" s="27">
        <f>MONTH(Tabla_Gtos_Ingresos7[[#This Row],[Fecha]])</f>
        <v>9</v>
      </c>
      <c r="U59" s="30">
        <f>ROUNDUP(MONTH(Tabla_Gtos_Ingresos7[[#This Row],[Fecha]])/3, 0)</f>
        <v>3</v>
      </c>
      <c r="V59" s="30">
        <f>WEEKNUM(Tabla_Gtos_Ingresos7[[#This Row],[Fecha]])</f>
        <v>37</v>
      </c>
      <c r="W59" s="30">
        <f>(Tabla_Gtos_Ingresos7[[#This Row],[Factor]]*Tabla_Gtos_Ingresos7[[#This Row],[Haber]])+(Tabla_Gtos_Ingresos7[[#This Row],[Factor]]*Tabla_Gtos_Ingresos7[[#This Row],[Debe]])</f>
        <v>5920</v>
      </c>
      <c r="X59" s="30">
        <f>VLOOKUP(Tabla_Gtos_Ingresos7[[#This Row],[3 digitos]],PGC_Gtos_e_Ingresos[],3,FALSE)</f>
        <v>1</v>
      </c>
    </row>
    <row r="60" spans="1:24">
      <c r="A60" s="1">
        <v>2000</v>
      </c>
      <c r="B60" s="13">
        <v>40430</v>
      </c>
      <c r="C60" s="15">
        <v>70000004</v>
      </c>
      <c r="D60" s="1" t="s">
        <v>64</v>
      </c>
      <c r="E60" s="1" t="s">
        <v>368</v>
      </c>
      <c r="F60" s="12">
        <v>0</v>
      </c>
      <c r="G60" s="12">
        <v>175</v>
      </c>
      <c r="H60" s="26" t="str">
        <f>MID(Tabla_Gtos_Ingresos7[[#This Row],[Subcuenta]],1,4)</f>
        <v>7000</v>
      </c>
      <c r="I60" s="27">
        <f>VALUE(MID(Tabla_Gtos_Ingresos7[[#This Row],[4 digitos]],1,3))</f>
        <v>700</v>
      </c>
      <c r="J60" s="27">
        <f>VALUE(MID(Tabla_Gtos_Ingresos7[[#This Row],[3 digitos]],1,2))</f>
        <v>70</v>
      </c>
      <c r="K60" s="28" t="str">
        <f>VLOOKUP(Tabla_Gtos_Ingresos7[[#This Row],[3 digitos]],PGC_Gtos_e_Ingresos[],4,FALSE)</f>
        <v>1a</v>
      </c>
      <c r="L60" s="30" t="str">
        <f>VLOOKUP(Tabla_Gtos_Ingresos7[[#This Row],[Grupo 1]],Tabla3[],4,FALSE)</f>
        <v>1. Importe Neto Cifra de Negocios</v>
      </c>
      <c r="M60" s="30" t="str">
        <f>VLOOKUP(Tabla_Gtos_Ingresos7[[#This Row],[Grupo 1]],Tabla3[],5,FALSE)</f>
        <v>1.a Ventas</v>
      </c>
      <c r="N60" s="28" t="str">
        <f>VLOOKUP(Tabla_Gtos_Ingresos7[[#This Row],[Grupo 1]],Tabla3[],10,FALSE)</f>
        <v>I</v>
      </c>
      <c r="O60" s="28" t="str">
        <f>VLOOKUP(Tabla_Gtos_Ingresos7[[#This Row],[Grupo 1]],Tabla3[],6,FALSE)</f>
        <v>Explotación</v>
      </c>
      <c r="P60" s="28">
        <f>VLOOKUP(Tabla_Gtos_Ingresos7[[#This Row],[Grupo 1]],Tabla3[],2,FALSE)</f>
        <v>1</v>
      </c>
      <c r="Q60" s="29" t="str">
        <f>VLOOKUP(Tabla_Gtos_Ingresos7[[#This Row],[3 digitos]],PGC_Gtos_e_Ingresos[],2,FALSE)</f>
        <v xml:space="preserve"> Ventas de mercaderías</v>
      </c>
      <c r="R60" s="30" t="str">
        <f>Tabla_Gtos_Ingresos7[[#This Row],[3 digitos]]&amp;"/"&amp;Tabla_Gtos_Ingresos7[[#This Row],[Nombre cuenta]]</f>
        <v>700/ Ventas de mercaderías</v>
      </c>
      <c r="S60" s="30">
        <f>YEAR(Tabla_Gtos_Ingresos7[[#This Row],[Fecha]])</f>
        <v>2010</v>
      </c>
      <c r="T60" s="27">
        <f>MONTH(Tabla_Gtos_Ingresos7[[#This Row],[Fecha]])</f>
        <v>9</v>
      </c>
      <c r="U60" s="30">
        <f>ROUNDUP(MONTH(Tabla_Gtos_Ingresos7[[#This Row],[Fecha]])/3, 0)</f>
        <v>3</v>
      </c>
      <c r="V60" s="30">
        <f>WEEKNUM(Tabla_Gtos_Ingresos7[[#This Row],[Fecha]])</f>
        <v>37</v>
      </c>
      <c r="W60" s="30">
        <f>(Tabla_Gtos_Ingresos7[[#This Row],[Factor]]*Tabla_Gtos_Ingresos7[[#This Row],[Haber]])+(Tabla_Gtos_Ingresos7[[#This Row],[Factor]]*Tabla_Gtos_Ingresos7[[#This Row],[Debe]])</f>
        <v>175</v>
      </c>
      <c r="X60" s="30">
        <f>VLOOKUP(Tabla_Gtos_Ingresos7[[#This Row],[3 digitos]],PGC_Gtos_e_Ingresos[],3,FALSE)</f>
        <v>1</v>
      </c>
    </row>
    <row r="61" spans="1:24">
      <c r="A61" s="1">
        <v>50</v>
      </c>
      <c r="B61" s="13">
        <v>40188</v>
      </c>
      <c r="C61" s="15">
        <v>62200001</v>
      </c>
      <c r="D61" s="1" t="s">
        <v>21</v>
      </c>
      <c r="E61" s="1" t="s">
        <v>375</v>
      </c>
      <c r="F61" s="12">
        <v>330.22</v>
      </c>
      <c r="G61" s="12">
        <v>0</v>
      </c>
      <c r="H61" s="26" t="str">
        <f>MID(Tabla_Gtos_Ingresos7[[#This Row],[Subcuenta]],1,4)</f>
        <v>6220</v>
      </c>
      <c r="I61" s="27">
        <f>VALUE(MID(Tabla_Gtos_Ingresos7[[#This Row],[4 digitos]],1,3))</f>
        <v>622</v>
      </c>
      <c r="J61" s="27">
        <f>VALUE(MID(Tabla_Gtos_Ingresos7[[#This Row],[3 digitos]],1,2))</f>
        <v>62</v>
      </c>
      <c r="K61" s="28" t="str">
        <f>VLOOKUP(Tabla_Gtos_Ingresos7[[#This Row],[3 digitos]],PGC_Gtos_e_Ingresos[],4,FALSE)</f>
        <v>7.a</v>
      </c>
      <c r="L61" s="30" t="str">
        <f>VLOOKUP(Tabla_Gtos_Ingresos7[[#This Row],[Grupo 1]],Tabla3[],4,FALSE)</f>
        <v>7. Otros Gastos de Explotación</v>
      </c>
      <c r="M61" s="30" t="str">
        <f>VLOOKUP(Tabla_Gtos_Ingresos7[[#This Row],[Grupo 1]],Tabla3[],5,FALSE)</f>
        <v>7.a Servicios Exteriores</v>
      </c>
      <c r="N61" s="28" t="str">
        <f>VLOOKUP(Tabla_Gtos_Ingresos7[[#This Row],[Grupo 1]],Tabla3[],10,FALSE)</f>
        <v>G</v>
      </c>
      <c r="O61" s="28" t="str">
        <f>VLOOKUP(Tabla_Gtos_Ingresos7[[#This Row],[Grupo 1]],Tabla3[],6,FALSE)</f>
        <v>Explotación</v>
      </c>
      <c r="P61" s="28">
        <f>VLOOKUP(Tabla_Gtos_Ingresos7[[#This Row],[Grupo 1]],Tabla3[],2,FALSE)</f>
        <v>7</v>
      </c>
      <c r="Q61" s="29" t="str">
        <f>VLOOKUP(Tabla_Gtos_Ingresos7[[#This Row],[3 digitos]],PGC_Gtos_e_Ingresos[],2,FALSE)</f>
        <v xml:space="preserve"> Reparaciones y conservación</v>
      </c>
      <c r="R61" s="30" t="str">
        <f>Tabla_Gtos_Ingresos7[[#This Row],[3 digitos]]&amp;"/"&amp;Tabla_Gtos_Ingresos7[[#This Row],[Nombre cuenta]]</f>
        <v>622/ Reparaciones y conservación</v>
      </c>
      <c r="S61" s="30">
        <f>YEAR(Tabla_Gtos_Ingresos7[[#This Row],[Fecha]])</f>
        <v>2010</v>
      </c>
      <c r="T61" s="27">
        <f>MONTH(Tabla_Gtos_Ingresos7[[#This Row],[Fecha]])</f>
        <v>1</v>
      </c>
      <c r="U61" s="30">
        <f>ROUNDUP(MONTH(Tabla_Gtos_Ingresos7[[#This Row],[Fecha]])/3, 0)</f>
        <v>1</v>
      </c>
      <c r="V61" s="30">
        <f>WEEKNUM(Tabla_Gtos_Ingresos7[[#This Row],[Fecha]])</f>
        <v>3</v>
      </c>
      <c r="W61" s="30">
        <f>(Tabla_Gtos_Ingresos7[[#This Row],[Factor]]*Tabla_Gtos_Ingresos7[[#This Row],[Haber]])+(Tabla_Gtos_Ingresos7[[#This Row],[Factor]]*Tabla_Gtos_Ingresos7[[#This Row],[Debe]])</f>
        <v>-330.22</v>
      </c>
      <c r="X61" s="30">
        <f>VLOOKUP(Tabla_Gtos_Ingresos7[[#This Row],[3 digitos]],PGC_Gtos_e_Ingresos[],3,FALSE)</f>
        <v>-1</v>
      </c>
    </row>
    <row r="62" spans="1:24">
      <c r="A62" s="1">
        <v>421</v>
      </c>
      <c r="B62" s="13">
        <v>40247</v>
      </c>
      <c r="C62" s="15">
        <v>64000009</v>
      </c>
      <c r="D62" s="1" t="s">
        <v>530</v>
      </c>
      <c r="E62" s="1" t="s">
        <v>533</v>
      </c>
      <c r="F62" s="12">
        <v>646.58000000000004</v>
      </c>
      <c r="G62" s="12">
        <v>0</v>
      </c>
      <c r="H62" s="26" t="str">
        <f>MID(Tabla_Gtos_Ingresos7[[#This Row],[Subcuenta]],1,4)</f>
        <v>6400</v>
      </c>
      <c r="I62" s="27">
        <f>VALUE(MID(Tabla_Gtos_Ingresos7[[#This Row],[4 digitos]],1,3))</f>
        <v>640</v>
      </c>
      <c r="J62" s="27">
        <f>VALUE(MID(Tabla_Gtos_Ingresos7[[#This Row],[3 digitos]],1,2))</f>
        <v>64</v>
      </c>
      <c r="K62" s="28" t="str">
        <f>VLOOKUP(Tabla_Gtos_Ingresos7[[#This Row],[3 digitos]],PGC_Gtos_e_Ingresos[],4,FALSE)</f>
        <v>6.a</v>
      </c>
      <c r="L62" s="30" t="str">
        <f>VLOOKUP(Tabla_Gtos_Ingresos7[[#This Row],[Grupo 1]],Tabla3[],4,FALSE)</f>
        <v>6. Gtos de Personal</v>
      </c>
      <c r="M62" s="30" t="str">
        <f>VLOOKUP(Tabla_Gtos_Ingresos7[[#This Row],[Grupo 1]],Tabla3[],5,FALSE)</f>
        <v>6.a Sueldos y Salarios</v>
      </c>
      <c r="N62" s="28" t="str">
        <f>VLOOKUP(Tabla_Gtos_Ingresos7[[#This Row],[Grupo 1]],Tabla3[],10,FALSE)</f>
        <v>G</v>
      </c>
      <c r="O62" s="28" t="str">
        <f>VLOOKUP(Tabla_Gtos_Ingresos7[[#This Row],[Grupo 1]],Tabla3[],6,FALSE)</f>
        <v>Explotación</v>
      </c>
      <c r="P62" s="28">
        <f>VLOOKUP(Tabla_Gtos_Ingresos7[[#This Row],[Grupo 1]],Tabla3[],2,FALSE)</f>
        <v>6</v>
      </c>
      <c r="Q62" s="29" t="str">
        <f>VLOOKUP(Tabla_Gtos_Ingresos7[[#This Row],[3 digitos]],PGC_Gtos_e_Ingresos[],2,FALSE)</f>
        <v xml:space="preserve"> Sueldos y salarios</v>
      </c>
      <c r="R62" s="30" t="str">
        <f>Tabla_Gtos_Ingresos7[[#This Row],[3 digitos]]&amp;"/"&amp;Tabla_Gtos_Ingresos7[[#This Row],[Nombre cuenta]]</f>
        <v>640/ Sueldos y salarios</v>
      </c>
      <c r="S62" s="30">
        <f>YEAR(Tabla_Gtos_Ingresos7[[#This Row],[Fecha]])</f>
        <v>2010</v>
      </c>
      <c r="T62" s="27">
        <f>MONTH(Tabla_Gtos_Ingresos7[[#This Row],[Fecha]])</f>
        <v>3</v>
      </c>
      <c r="U62" s="30">
        <f>ROUNDUP(MONTH(Tabla_Gtos_Ingresos7[[#This Row],[Fecha]])/3, 0)</f>
        <v>1</v>
      </c>
      <c r="V62" s="30">
        <f>WEEKNUM(Tabla_Gtos_Ingresos7[[#This Row],[Fecha]])</f>
        <v>11</v>
      </c>
      <c r="W62" s="30">
        <f>(Tabla_Gtos_Ingresos7[[#This Row],[Factor]]*Tabla_Gtos_Ingresos7[[#This Row],[Haber]])+(Tabla_Gtos_Ingresos7[[#This Row],[Factor]]*Tabla_Gtos_Ingresos7[[#This Row],[Debe]])</f>
        <v>-646.58000000000004</v>
      </c>
      <c r="X62" s="30">
        <f>VLOOKUP(Tabla_Gtos_Ingresos7[[#This Row],[3 digitos]],PGC_Gtos_e_Ingresos[],3,FALSE)</f>
        <v>-1</v>
      </c>
    </row>
    <row r="63" spans="1:24">
      <c r="A63" s="1">
        <v>422</v>
      </c>
      <c r="B63" s="13">
        <v>40247</v>
      </c>
      <c r="C63" s="15">
        <v>64000010</v>
      </c>
      <c r="D63" s="1" t="s">
        <v>530</v>
      </c>
      <c r="E63" s="1" t="s">
        <v>534</v>
      </c>
      <c r="F63" s="12">
        <v>195.62</v>
      </c>
      <c r="G63" s="12">
        <v>0</v>
      </c>
      <c r="H63" s="26" t="str">
        <f>MID(Tabla_Gtos_Ingresos7[[#This Row],[Subcuenta]],1,4)</f>
        <v>6400</v>
      </c>
      <c r="I63" s="27">
        <f>VALUE(MID(Tabla_Gtos_Ingresos7[[#This Row],[4 digitos]],1,3))</f>
        <v>640</v>
      </c>
      <c r="J63" s="27">
        <f>VALUE(MID(Tabla_Gtos_Ingresos7[[#This Row],[3 digitos]],1,2))</f>
        <v>64</v>
      </c>
      <c r="K63" s="28" t="str">
        <f>VLOOKUP(Tabla_Gtos_Ingresos7[[#This Row],[3 digitos]],PGC_Gtos_e_Ingresos[],4,FALSE)</f>
        <v>6.a</v>
      </c>
      <c r="L63" s="30" t="str">
        <f>VLOOKUP(Tabla_Gtos_Ingresos7[[#This Row],[Grupo 1]],Tabla3[],4,FALSE)</f>
        <v>6. Gtos de Personal</v>
      </c>
      <c r="M63" s="30" t="str">
        <f>VLOOKUP(Tabla_Gtos_Ingresos7[[#This Row],[Grupo 1]],Tabla3[],5,FALSE)</f>
        <v>6.a Sueldos y Salarios</v>
      </c>
      <c r="N63" s="28" t="str">
        <f>VLOOKUP(Tabla_Gtos_Ingresos7[[#This Row],[Grupo 1]],Tabla3[],10,FALSE)</f>
        <v>G</v>
      </c>
      <c r="O63" s="28" t="str">
        <f>VLOOKUP(Tabla_Gtos_Ingresos7[[#This Row],[Grupo 1]],Tabla3[],6,FALSE)</f>
        <v>Explotación</v>
      </c>
      <c r="P63" s="28">
        <f>VLOOKUP(Tabla_Gtos_Ingresos7[[#This Row],[Grupo 1]],Tabla3[],2,FALSE)</f>
        <v>6</v>
      </c>
      <c r="Q63" s="29" t="str">
        <f>VLOOKUP(Tabla_Gtos_Ingresos7[[#This Row],[3 digitos]],PGC_Gtos_e_Ingresos[],2,FALSE)</f>
        <v xml:space="preserve"> Sueldos y salarios</v>
      </c>
      <c r="R63" s="30" t="str">
        <f>Tabla_Gtos_Ingresos7[[#This Row],[3 digitos]]&amp;"/"&amp;Tabla_Gtos_Ingresos7[[#This Row],[Nombre cuenta]]</f>
        <v>640/ Sueldos y salarios</v>
      </c>
      <c r="S63" s="30">
        <f>YEAR(Tabla_Gtos_Ingresos7[[#This Row],[Fecha]])</f>
        <v>2010</v>
      </c>
      <c r="T63" s="27">
        <f>MONTH(Tabla_Gtos_Ingresos7[[#This Row],[Fecha]])</f>
        <v>3</v>
      </c>
      <c r="U63" s="30">
        <f>ROUNDUP(MONTH(Tabla_Gtos_Ingresos7[[#This Row],[Fecha]])/3, 0)</f>
        <v>1</v>
      </c>
      <c r="V63" s="30">
        <f>WEEKNUM(Tabla_Gtos_Ingresos7[[#This Row],[Fecha]])</f>
        <v>11</v>
      </c>
      <c r="W63" s="30">
        <f>(Tabla_Gtos_Ingresos7[[#This Row],[Factor]]*Tabla_Gtos_Ingresos7[[#This Row],[Haber]])+(Tabla_Gtos_Ingresos7[[#This Row],[Factor]]*Tabla_Gtos_Ingresos7[[#This Row],[Debe]])</f>
        <v>-195.62</v>
      </c>
      <c r="X63" s="30">
        <f>VLOOKUP(Tabla_Gtos_Ingresos7[[#This Row],[3 digitos]],PGC_Gtos_e_Ingresos[],3,FALSE)</f>
        <v>-1</v>
      </c>
    </row>
    <row r="64" spans="1:24">
      <c r="A64" s="1">
        <v>419</v>
      </c>
      <c r="B64" s="13">
        <v>40247</v>
      </c>
      <c r="C64" s="15">
        <v>70000043</v>
      </c>
      <c r="D64" s="1" t="s">
        <v>45</v>
      </c>
      <c r="E64" s="2" t="s">
        <v>568</v>
      </c>
      <c r="F64" s="12">
        <v>0</v>
      </c>
      <c r="G64" s="12">
        <v>70.180000000000007</v>
      </c>
      <c r="H64" s="26" t="str">
        <f>MID(Tabla_Gtos_Ingresos7[[#This Row],[Subcuenta]],1,4)</f>
        <v>7000</v>
      </c>
      <c r="I64" s="27">
        <f>VALUE(MID(Tabla_Gtos_Ingresos7[[#This Row],[4 digitos]],1,3))</f>
        <v>700</v>
      </c>
      <c r="J64" s="27">
        <f>VALUE(MID(Tabla_Gtos_Ingresos7[[#This Row],[3 digitos]],1,2))</f>
        <v>70</v>
      </c>
      <c r="K64" s="28" t="str">
        <f>VLOOKUP(Tabla_Gtos_Ingresos7[[#This Row],[3 digitos]],PGC_Gtos_e_Ingresos[],4,FALSE)</f>
        <v>1a</v>
      </c>
      <c r="L64" s="30" t="str">
        <f>VLOOKUP(Tabla_Gtos_Ingresos7[[#This Row],[Grupo 1]],Tabla3[],4,FALSE)</f>
        <v>1. Importe Neto Cifra de Negocios</v>
      </c>
      <c r="M64" s="30" t="str">
        <f>VLOOKUP(Tabla_Gtos_Ingresos7[[#This Row],[Grupo 1]],Tabla3[],5,FALSE)</f>
        <v>1.a Ventas</v>
      </c>
      <c r="N64" s="28" t="str">
        <f>VLOOKUP(Tabla_Gtos_Ingresos7[[#This Row],[Grupo 1]],Tabla3[],10,FALSE)</f>
        <v>I</v>
      </c>
      <c r="O64" s="28" t="str">
        <f>VLOOKUP(Tabla_Gtos_Ingresos7[[#This Row],[Grupo 1]],Tabla3[],6,FALSE)</f>
        <v>Explotación</v>
      </c>
      <c r="P64" s="28">
        <f>VLOOKUP(Tabla_Gtos_Ingresos7[[#This Row],[Grupo 1]],Tabla3[],2,FALSE)</f>
        <v>1</v>
      </c>
      <c r="Q64" s="29" t="str">
        <f>VLOOKUP(Tabla_Gtos_Ingresos7[[#This Row],[3 digitos]],PGC_Gtos_e_Ingresos[],2,FALSE)</f>
        <v xml:space="preserve"> Ventas de mercaderías</v>
      </c>
      <c r="R64" s="30" t="str">
        <f>Tabla_Gtos_Ingresos7[[#This Row],[3 digitos]]&amp;"/"&amp;Tabla_Gtos_Ingresos7[[#This Row],[Nombre cuenta]]</f>
        <v>700/ Ventas de mercaderías</v>
      </c>
      <c r="S64" s="30">
        <f>YEAR(Tabla_Gtos_Ingresos7[[#This Row],[Fecha]])</f>
        <v>2010</v>
      </c>
      <c r="T64" s="27">
        <f>MONTH(Tabla_Gtos_Ingresos7[[#This Row],[Fecha]])</f>
        <v>3</v>
      </c>
      <c r="U64" s="30">
        <f>ROUNDUP(MONTH(Tabla_Gtos_Ingresos7[[#This Row],[Fecha]])/3, 0)</f>
        <v>1</v>
      </c>
      <c r="V64" s="30">
        <f>WEEKNUM(Tabla_Gtos_Ingresos7[[#This Row],[Fecha]])</f>
        <v>11</v>
      </c>
      <c r="W64" s="30">
        <f>(Tabla_Gtos_Ingresos7[[#This Row],[Factor]]*Tabla_Gtos_Ingresos7[[#This Row],[Haber]])+(Tabla_Gtos_Ingresos7[[#This Row],[Factor]]*Tabla_Gtos_Ingresos7[[#This Row],[Debe]])</f>
        <v>70.180000000000007</v>
      </c>
      <c r="X64" s="30">
        <f>VLOOKUP(Tabla_Gtos_Ingresos7[[#This Row],[3 digitos]],PGC_Gtos_e_Ingresos[],3,FALSE)</f>
        <v>1</v>
      </c>
    </row>
    <row r="65" spans="1:24">
      <c r="A65" s="1">
        <v>1149</v>
      </c>
      <c r="B65" s="13">
        <v>40339</v>
      </c>
      <c r="C65" s="15">
        <v>62200035</v>
      </c>
      <c r="D65" s="1" t="s">
        <v>21</v>
      </c>
      <c r="E65" s="1" t="s">
        <v>303</v>
      </c>
      <c r="F65" s="12">
        <v>39</v>
      </c>
      <c r="G65" s="12">
        <v>0</v>
      </c>
      <c r="H65" s="26" t="str">
        <f>MID(Tabla_Gtos_Ingresos7[[#This Row],[Subcuenta]],1,4)</f>
        <v>6220</v>
      </c>
      <c r="I65" s="27">
        <f>VALUE(MID(Tabla_Gtos_Ingresos7[[#This Row],[4 digitos]],1,3))</f>
        <v>622</v>
      </c>
      <c r="J65" s="27">
        <f>VALUE(MID(Tabla_Gtos_Ingresos7[[#This Row],[3 digitos]],1,2))</f>
        <v>62</v>
      </c>
      <c r="K65" s="28" t="str">
        <f>VLOOKUP(Tabla_Gtos_Ingresos7[[#This Row],[3 digitos]],PGC_Gtos_e_Ingresos[],4,FALSE)</f>
        <v>7.a</v>
      </c>
      <c r="L65" s="30" t="str">
        <f>VLOOKUP(Tabla_Gtos_Ingresos7[[#This Row],[Grupo 1]],Tabla3[],4,FALSE)</f>
        <v>7. Otros Gastos de Explotación</v>
      </c>
      <c r="M65" s="30" t="str">
        <f>VLOOKUP(Tabla_Gtos_Ingresos7[[#This Row],[Grupo 1]],Tabla3[],5,FALSE)</f>
        <v>7.a Servicios Exteriores</v>
      </c>
      <c r="N65" s="28" t="str">
        <f>VLOOKUP(Tabla_Gtos_Ingresos7[[#This Row],[Grupo 1]],Tabla3[],10,FALSE)</f>
        <v>G</v>
      </c>
      <c r="O65" s="28" t="str">
        <f>VLOOKUP(Tabla_Gtos_Ingresos7[[#This Row],[Grupo 1]],Tabla3[],6,FALSE)</f>
        <v>Explotación</v>
      </c>
      <c r="P65" s="28">
        <f>VLOOKUP(Tabla_Gtos_Ingresos7[[#This Row],[Grupo 1]],Tabla3[],2,FALSE)</f>
        <v>7</v>
      </c>
      <c r="Q65" s="29" t="str">
        <f>VLOOKUP(Tabla_Gtos_Ingresos7[[#This Row],[3 digitos]],PGC_Gtos_e_Ingresos[],2,FALSE)</f>
        <v xml:space="preserve"> Reparaciones y conservación</v>
      </c>
      <c r="R65" s="30" t="str">
        <f>Tabla_Gtos_Ingresos7[[#This Row],[3 digitos]]&amp;"/"&amp;Tabla_Gtos_Ingresos7[[#This Row],[Nombre cuenta]]</f>
        <v>622/ Reparaciones y conservación</v>
      </c>
      <c r="S65" s="30">
        <f>YEAR(Tabla_Gtos_Ingresos7[[#This Row],[Fecha]])</f>
        <v>2010</v>
      </c>
      <c r="T65" s="27">
        <f>MONTH(Tabla_Gtos_Ingresos7[[#This Row],[Fecha]])</f>
        <v>6</v>
      </c>
      <c r="U65" s="30">
        <f>ROUNDUP(MONTH(Tabla_Gtos_Ingresos7[[#This Row],[Fecha]])/3, 0)</f>
        <v>2</v>
      </c>
      <c r="V65" s="30">
        <f>WEEKNUM(Tabla_Gtos_Ingresos7[[#This Row],[Fecha]])</f>
        <v>24</v>
      </c>
      <c r="W65" s="30">
        <f>(Tabla_Gtos_Ingresos7[[#This Row],[Factor]]*Tabla_Gtos_Ingresos7[[#This Row],[Haber]])+(Tabla_Gtos_Ingresos7[[#This Row],[Factor]]*Tabla_Gtos_Ingresos7[[#This Row],[Debe]])</f>
        <v>-39</v>
      </c>
      <c r="X65" s="30">
        <f>VLOOKUP(Tabla_Gtos_Ingresos7[[#This Row],[3 digitos]],PGC_Gtos_e_Ingresos[],3,FALSE)</f>
        <v>-1</v>
      </c>
    </row>
    <row r="66" spans="1:24">
      <c r="A66" s="1">
        <v>1474</v>
      </c>
      <c r="B66" s="13">
        <v>40369</v>
      </c>
      <c r="C66" s="15">
        <v>62200046</v>
      </c>
      <c r="D66" s="1" t="s">
        <v>21</v>
      </c>
      <c r="E66" s="1" t="s">
        <v>659</v>
      </c>
      <c r="F66" s="12">
        <v>390</v>
      </c>
      <c r="G66" s="12">
        <v>0</v>
      </c>
      <c r="H66" s="26" t="str">
        <f>MID(Tabla_Gtos_Ingresos7[[#This Row],[Subcuenta]],1,4)</f>
        <v>6220</v>
      </c>
      <c r="I66" s="27">
        <f>VALUE(MID(Tabla_Gtos_Ingresos7[[#This Row],[4 digitos]],1,3))</f>
        <v>622</v>
      </c>
      <c r="J66" s="27">
        <f>VALUE(MID(Tabla_Gtos_Ingresos7[[#This Row],[3 digitos]],1,2))</f>
        <v>62</v>
      </c>
      <c r="K66" s="28" t="str">
        <f>VLOOKUP(Tabla_Gtos_Ingresos7[[#This Row],[3 digitos]],PGC_Gtos_e_Ingresos[],4,FALSE)</f>
        <v>7.a</v>
      </c>
      <c r="L66" s="30" t="str">
        <f>VLOOKUP(Tabla_Gtos_Ingresos7[[#This Row],[Grupo 1]],Tabla3[],4,FALSE)</f>
        <v>7. Otros Gastos de Explotación</v>
      </c>
      <c r="M66" s="30" t="str">
        <f>VLOOKUP(Tabla_Gtos_Ingresos7[[#This Row],[Grupo 1]],Tabla3[],5,FALSE)</f>
        <v>7.a Servicios Exteriores</v>
      </c>
      <c r="N66" s="28" t="str">
        <f>VLOOKUP(Tabla_Gtos_Ingresos7[[#This Row],[Grupo 1]],Tabla3[],10,FALSE)</f>
        <v>G</v>
      </c>
      <c r="O66" s="28" t="str">
        <f>VLOOKUP(Tabla_Gtos_Ingresos7[[#This Row],[Grupo 1]],Tabla3[],6,FALSE)</f>
        <v>Explotación</v>
      </c>
      <c r="P66" s="28">
        <f>VLOOKUP(Tabla_Gtos_Ingresos7[[#This Row],[Grupo 1]],Tabla3[],2,FALSE)</f>
        <v>7</v>
      </c>
      <c r="Q66" s="29" t="str">
        <f>VLOOKUP(Tabla_Gtos_Ingresos7[[#This Row],[3 digitos]],PGC_Gtos_e_Ingresos[],2,FALSE)</f>
        <v xml:space="preserve"> Reparaciones y conservación</v>
      </c>
      <c r="R66" s="30" t="str">
        <f>Tabla_Gtos_Ingresos7[[#This Row],[3 digitos]]&amp;"/"&amp;Tabla_Gtos_Ingresos7[[#This Row],[Nombre cuenta]]</f>
        <v>622/ Reparaciones y conservación</v>
      </c>
      <c r="S66" s="30">
        <f>YEAR(Tabla_Gtos_Ingresos7[[#This Row],[Fecha]])</f>
        <v>2010</v>
      </c>
      <c r="T66" s="27">
        <f>MONTH(Tabla_Gtos_Ingresos7[[#This Row],[Fecha]])</f>
        <v>7</v>
      </c>
      <c r="U66" s="30">
        <f>ROUNDUP(MONTH(Tabla_Gtos_Ingresos7[[#This Row],[Fecha]])/3, 0)</f>
        <v>3</v>
      </c>
      <c r="V66" s="30">
        <f>WEEKNUM(Tabla_Gtos_Ingresos7[[#This Row],[Fecha]])</f>
        <v>28</v>
      </c>
      <c r="W66" s="30">
        <f>(Tabla_Gtos_Ingresos7[[#This Row],[Factor]]*Tabla_Gtos_Ingresos7[[#This Row],[Haber]])+(Tabla_Gtos_Ingresos7[[#This Row],[Factor]]*Tabla_Gtos_Ingresos7[[#This Row],[Debe]])</f>
        <v>-390</v>
      </c>
      <c r="X66" s="30">
        <f>VLOOKUP(Tabla_Gtos_Ingresos7[[#This Row],[3 digitos]],PGC_Gtos_e_Ingresos[],3,FALSE)</f>
        <v>-1</v>
      </c>
    </row>
    <row r="67" spans="1:24">
      <c r="A67" s="1">
        <v>2007</v>
      </c>
      <c r="B67" s="13">
        <v>40431</v>
      </c>
      <c r="C67" s="15">
        <v>62400012</v>
      </c>
      <c r="D67" s="1" t="s">
        <v>23</v>
      </c>
      <c r="E67" s="1" t="s">
        <v>440</v>
      </c>
      <c r="F67" s="12">
        <v>201.86</v>
      </c>
      <c r="G67" s="12">
        <v>0</v>
      </c>
      <c r="H67" s="26" t="str">
        <f>MID(Tabla_Gtos_Ingresos7[[#This Row],[Subcuenta]],1,4)</f>
        <v>6240</v>
      </c>
      <c r="I67" s="27">
        <f>VALUE(MID(Tabla_Gtos_Ingresos7[[#This Row],[4 digitos]],1,3))</f>
        <v>624</v>
      </c>
      <c r="J67" s="27">
        <f>VALUE(MID(Tabla_Gtos_Ingresos7[[#This Row],[3 digitos]],1,2))</f>
        <v>62</v>
      </c>
      <c r="K67" s="28" t="str">
        <f>VLOOKUP(Tabla_Gtos_Ingresos7[[#This Row],[3 digitos]],PGC_Gtos_e_Ingresos[],4,FALSE)</f>
        <v>7.a</v>
      </c>
      <c r="L67" s="30" t="str">
        <f>VLOOKUP(Tabla_Gtos_Ingresos7[[#This Row],[Grupo 1]],Tabla3[],4,FALSE)</f>
        <v>7. Otros Gastos de Explotación</v>
      </c>
      <c r="M67" s="30" t="str">
        <f>VLOOKUP(Tabla_Gtos_Ingresos7[[#This Row],[Grupo 1]],Tabla3[],5,FALSE)</f>
        <v>7.a Servicios Exteriores</v>
      </c>
      <c r="N67" s="28" t="str">
        <f>VLOOKUP(Tabla_Gtos_Ingresos7[[#This Row],[Grupo 1]],Tabla3[],10,FALSE)</f>
        <v>G</v>
      </c>
      <c r="O67" s="28" t="str">
        <f>VLOOKUP(Tabla_Gtos_Ingresos7[[#This Row],[Grupo 1]],Tabla3[],6,FALSE)</f>
        <v>Explotación</v>
      </c>
      <c r="P67" s="28">
        <f>VLOOKUP(Tabla_Gtos_Ingresos7[[#This Row],[Grupo 1]],Tabla3[],2,FALSE)</f>
        <v>7</v>
      </c>
      <c r="Q67" s="29" t="str">
        <f>VLOOKUP(Tabla_Gtos_Ingresos7[[#This Row],[3 digitos]],PGC_Gtos_e_Ingresos[],2,FALSE)</f>
        <v xml:space="preserve"> Transportes</v>
      </c>
      <c r="R67" s="30" t="str">
        <f>Tabla_Gtos_Ingresos7[[#This Row],[3 digitos]]&amp;"/"&amp;Tabla_Gtos_Ingresos7[[#This Row],[Nombre cuenta]]</f>
        <v>624/ Transportes</v>
      </c>
      <c r="S67" s="30">
        <f>YEAR(Tabla_Gtos_Ingresos7[[#This Row],[Fecha]])</f>
        <v>2010</v>
      </c>
      <c r="T67" s="27">
        <f>MONTH(Tabla_Gtos_Ingresos7[[#This Row],[Fecha]])</f>
        <v>9</v>
      </c>
      <c r="U67" s="30">
        <f>ROUNDUP(MONTH(Tabla_Gtos_Ingresos7[[#This Row],[Fecha]])/3, 0)</f>
        <v>3</v>
      </c>
      <c r="V67" s="30">
        <f>WEEKNUM(Tabla_Gtos_Ingresos7[[#This Row],[Fecha]])</f>
        <v>37</v>
      </c>
      <c r="W67" s="30">
        <f>(Tabla_Gtos_Ingresos7[[#This Row],[Factor]]*Tabla_Gtos_Ingresos7[[#This Row],[Haber]])+(Tabla_Gtos_Ingresos7[[#This Row],[Factor]]*Tabla_Gtos_Ingresos7[[#This Row],[Debe]])</f>
        <v>-201.86</v>
      </c>
      <c r="X67" s="30">
        <f>VLOOKUP(Tabla_Gtos_Ingresos7[[#This Row],[3 digitos]],PGC_Gtos_e_Ingresos[],3,FALSE)</f>
        <v>-1</v>
      </c>
    </row>
    <row r="68" spans="1:24">
      <c r="A68" s="1">
        <v>2009</v>
      </c>
      <c r="B68" s="13">
        <v>40431</v>
      </c>
      <c r="C68" s="15">
        <v>62600000</v>
      </c>
      <c r="D68" s="1" t="s">
        <v>24</v>
      </c>
      <c r="E68" s="1" t="s">
        <v>355</v>
      </c>
      <c r="F68" s="12">
        <v>649.84</v>
      </c>
      <c r="G68" s="12">
        <v>0</v>
      </c>
      <c r="H68" s="26" t="str">
        <f>MID(Tabla_Gtos_Ingresos7[[#This Row],[Subcuenta]],1,4)</f>
        <v>6260</v>
      </c>
      <c r="I68" s="27">
        <f>VALUE(MID(Tabla_Gtos_Ingresos7[[#This Row],[4 digitos]],1,3))</f>
        <v>626</v>
      </c>
      <c r="J68" s="27">
        <f>VALUE(MID(Tabla_Gtos_Ingresos7[[#This Row],[3 digitos]],1,2))</f>
        <v>62</v>
      </c>
      <c r="K68" s="28" t="str">
        <f>VLOOKUP(Tabla_Gtos_Ingresos7[[#This Row],[3 digitos]],PGC_Gtos_e_Ingresos[],4,FALSE)</f>
        <v>7.a</v>
      </c>
      <c r="L68" s="30" t="str">
        <f>VLOOKUP(Tabla_Gtos_Ingresos7[[#This Row],[Grupo 1]],Tabla3[],4,FALSE)</f>
        <v>7. Otros Gastos de Explotación</v>
      </c>
      <c r="M68" s="30" t="str">
        <f>VLOOKUP(Tabla_Gtos_Ingresos7[[#This Row],[Grupo 1]],Tabla3[],5,FALSE)</f>
        <v>7.a Servicios Exteriores</v>
      </c>
      <c r="N68" s="28" t="str">
        <f>VLOOKUP(Tabla_Gtos_Ingresos7[[#This Row],[Grupo 1]],Tabla3[],10,FALSE)</f>
        <v>G</v>
      </c>
      <c r="O68" s="28" t="str">
        <f>VLOOKUP(Tabla_Gtos_Ingresos7[[#This Row],[Grupo 1]],Tabla3[],6,FALSE)</f>
        <v>Explotación</v>
      </c>
      <c r="P68" s="28">
        <f>VLOOKUP(Tabla_Gtos_Ingresos7[[#This Row],[Grupo 1]],Tabla3[],2,FALSE)</f>
        <v>7</v>
      </c>
      <c r="Q68" s="29" t="str">
        <f>VLOOKUP(Tabla_Gtos_Ingresos7[[#This Row],[3 digitos]],PGC_Gtos_e_Ingresos[],2,FALSE)</f>
        <v xml:space="preserve"> Servicios bancarios y similares</v>
      </c>
      <c r="R68" s="30" t="str">
        <f>Tabla_Gtos_Ingresos7[[#This Row],[3 digitos]]&amp;"/"&amp;Tabla_Gtos_Ingresos7[[#This Row],[Nombre cuenta]]</f>
        <v>626/ Servicios bancarios y similares</v>
      </c>
      <c r="S68" s="30">
        <f>YEAR(Tabla_Gtos_Ingresos7[[#This Row],[Fecha]])</f>
        <v>2010</v>
      </c>
      <c r="T68" s="27">
        <f>MONTH(Tabla_Gtos_Ingresos7[[#This Row],[Fecha]])</f>
        <v>9</v>
      </c>
      <c r="U68" s="30">
        <f>ROUNDUP(MONTH(Tabla_Gtos_Ingresos7[[#This Row],[Fecha]])/3, 0)</f>
        <v>3</v>
      </c>
      <c r="V68" s="30">
        <f>WEEKNUM(Tabla_Gtos_Ingresos7[[#This Row],[Fecha]])</f>
        <v>37</v>
      </c>
      <c r="W68" s="30">
        <f>(Tabla_Gtos_Ingresos7[[#This Row],[Factor]]*Tabla_Gtos_Ingresos7[[#This Row],[Haber]])+(Tabla_Gtos_Ingresos7[[#This Row],[Factor]]*Tabla_Gtos_Ingresos7[[#This Row],[Debe]])</f>
        <v>-649.84</v>
      </c>
      <c r="X68" s="30">
        <f>VLOOKUP(Tabla_Gtos_Ingresos7[[#This Row],[3 digitos]],PGC_Gtos_e_Ingresos[],3,FALSE)</f>
        <v>-1</v>
      </c>
    </row>
    <row r="69" spans="1:24">
      <c r="A69" s="1">
        <v>2006</v>
      </c>
      <c r="B69" s="13">
        <v>40431</v>
      </c>
      <c r="C69" s="15">
        <v>70000163</v>
      </c>
      <c r="D69" s="1" t="s">
        <v>45</v>
      </c>
      <c r="E69" s="1" t="s">
        <v>245</v>
      </c>
      <c r="F69" s="12">
        <v>0</v>
      </c>
      <c r="G69" s="12">
        <v>1560.06</v>
      </c>
      <c r="H69" s="26" t="str">
        <f>MID(Tabla_Gtos_Ingresos7[[#This Row],[Subcuenta]],1,4)</f>
        <v>7000</v>
      </c>
      <c r="I69" s="27">
        <f>VALUE(MID(Tabla_Gtos_Ingresos7[[#This Row],[4 digitos]],1,3))</f>
        <v>700</v>
      </c>
      <c r="J69" s="27">
        <f>VALUE(MID(Tabla_Gtos_Ingresos7[[#This Row],[3 digitos]],1,2))</f>
        <v>70</v>
      </c>
      <c r="K69" s="28" t="str">
        <f>VLOOKUP(Tabla_Gtos_Ingresos7[[#This Row],[3 digitos]],PGC_Gtos_e_Ingresos[],4,FALSE)</f>
        <v>1a</v>
      </c>
      <c r="L69" s="30" t="str">
        <f>VLOOKUP(Tabla_Gtos_Ingresos7[[#This Row],[Grupo 1]],Tabla3[],4,FALSE)</f>
        <v>1. Importe Neto Cifra de Negocios</v>
      </c>
      <c r="M69" s="30" t="str">
        <f>VLOOKUP(Tabla_Gtos_Ingresos7[[#This Row],[Grupo 1]],Tabla3[],5,FALSE)</f>
        <v>1.a Ventas</v>
      </c>
      <c r="N69" s="28" t="str">
        <f>VLOOKUP(Tabla_Gtos_Ingresos7[[#This Row],[Grupo 1]],Tabla3[],10,FALSE)</f>
        <v>I</v>
      </c>
      <c r="O69" s="28" t="str">
        <f>VLOOKUP(Tabla_Gtos_Ingresos7[[#This Row],[Grupo 1]],Tabla3[],6,FALSE)</f>
        <v>Explotación</v>
      </c>
      <c r="P69" s="28">
        <f>VLOOKUP(Tabla_Gtos_Ingresos7[[#This Row],[Grupo 1]],Tabla3[],2,FALSE)</f>
        <v>1</v>
      </c>
      <c r="Q69" s="29" t="str">
        <f>VLOOKUP(Tabla_Gtos_Ingresos7[[#This Row],[3 digitos]],PGC_Gtos_e_Ingresos[],2,FALSE)</f>
        <v xml:space="preserve"> Ventas de mercaderías</v>
      </c>
      <c r="R69" s="30" t="str">
        <f>Tabla_Gtos_Ingresos7[[#This Row],[3 digitos]]&amp;"/"&amp;Tabla_Gtos_Ingresos7[[#This Row],[Nombre cuenta]]</f>
        <v>700/ Ventas de mercaderías</v>
      </c>
      <c r="S69" s="30">
        <f>YEAR(Tabla_Gtos_Ingresos7[[#This Row],[Fecha]])</f>
        <v>2010</v>
      </c>
      <c r="T69" s="27">
        <f>MONTH(Tabla_Gtos_Ingresos7[[#This Row],[Fecha]])</f>
        <v>9</v>
      </c>
      <c r="U69" s="30">
        <f>ROUNDUP(MONTH(Tabla_Gtos_Ingresos7[[#This Row],[Fecha]])/3, 0)</f>
        <v>3</v>
      </c>
      <c r="V69" s="30">
        <f>WEEKNUM(Tabla_Gtos_Ingresos7[[#This Row],[Fecha]])</f>
        <v>37</v>
      </c>
      <c r="W69" s="30">
        <f>(Tabla_Gtos_Ingresos7[[#This Row],[Factor]]*Tabla_Gtos_Ingresos7[[#This Row],[Haber]])+(Tabla_Gtos_Ingresos7[[#This Row],[Factor]]*Tabla_Gtos_Ingresos7[[#This Row],[Debe]])</f>
        <v>1560.06</v>
      </c>
      <c r="X69" s="30">
        <f>VLOOKUP(Tabla_Gtos_Ingresos7[[#This Row],[3 digitos]],PGC_Gtos_e_Ingresos[],3,FALSE)</f>
        <v>1</v>
      </c>
    </row>
    <row r="70" spans="1:24">
      <c r="A70" s="1">
        <v>2298</v>
      </c>
      <c r="B70" s="13">
        <v>40461</v>
      </c>
      <c r="C70" s="15">
        <v>70000180</v>
      </c>
      <c r="D70" s="1" t="s">
        <v>45</v>
      </c>
      <c r="E70" s="1" t="s">
        <v>249</v>
      </c>
      <c r="F70" s="12">
        <v>0</v>
      </c>
      <c r="G70" s="12">
        <v>1040</v>
      </c>
      <c r="H70" s="26" t="str">
        <f>MID(Tabla_Gtos_Ingresos7[[#This Row],[Subcuenta]],1,4)</f>
        <v>7000</v>
      </c>
      <c r="I70" s="27">
        <f>VALUE(MID(Tabla_Gtos_Ingresos7[[#This Row],[4 digitos]],1,3))</f>
        <v>700</v>
      </c>
      <c r="J70" s="27">
        <f>VALUE(MID(Tabla_Gtos_Ingresos7[[#This Row],[3 digitos]],1,2))</f>
        <v>70</v>
      </c>
      <c r="K70" s="28" t="str">
        <f>VLOOKUP(Tabla_Gtos_Ingresos7[[#This Row],[3 digitos]],PGC_Gtos_e_Ingresos[],4,FALSE)</f>
        <v>1a</v>
      </c>
      <c r="L70" s="30" t="str">
        <f>VLOOKUP(Tabla_Gtos_Ingresos7[[#This Row],[Grupo 1]],Tabla3[],4,FALSE)</f>
        <v>1. Importe Neto Cifra de Negocios</v>
      </c>
      <c r="M70" s="30" t="str">
        <f>VLOOKUP(Tabla_Gtos_Ingresos7[[#This Row],[Grupo 1]],Tabla3[],5,FALSE)</f>
        <v>1.a Ventas</v>
      </c>
      <c r="N70" s="28" t="str">
        <f>VLOOKUP(Tabla_Gtos_Ingresos7[[#This Row],[Grupo 1]],Tabla3[],10,FALSE)</f>
        <v>I</v>
      </c>
      <c r="O70" s="28" t="str">
        <f>VLOOKUP(Tabla_Gtos_Ingresos7[[#This Row],[Grupo 1]],Tabla3[],6,FALSE)</f>
        <v>Explotación</v>
      </c>
      <c r="P70" s="28">
        <f>VLOOKUP(Tabla_Gtos_Ingresos7[[#This Row],[Grupo 1]],Tabla3[],2,FALSE)</f>
        <v>1</v>
      </c>
      <c r="Q70" s="29" t="str">
        <f>VLOOKUP(Tabla_Gtos_Ingresos7[[#This Row],[3 digitos]],PGC_Gtos_e_Ingresos[],2,FALSE)</f>
        <v xml:space="preserve"> Ventas de mercaderías</v>
      </c>
      <c r="R70" s="30" t="str">
        <f>Tabla_Gtos_Ingresos7[[#This Row],[3 digitos]]&amp;"/"&amp;Tabla_Gtos_Ingresos7[[#This Row],[Nombre cuenta]]</f>
        <v>700/ Ventas de mercaderías</v>
      </c>
      <c r="S70" s="30">
        <f>YEAR(Tabla_Gtos_Ingresos7[[#This Row],[Fecha]])</f>
        <v>2010</v>
      </c>
      <c r="T70" s="27">
        <f>MONTH(Tabla_Gtos_Ingresos7[[#This Row],[Fecha]])</f>
        <v>10</v>
      </c>
      <c r="U70" s="30">
        <f>ROUNDUP(MONTH(Tabla_Gtos_Ingresos7[[#This Row],[Fecha]])/3, 0)</f>
        <v>4</v>
      </c>
      <c r="V70" s="30">
        <f>WEEKNUM(Tabla_Gtos_Ingresos7[[#This Row],[Fecha]])</f>
        <v>42</v>
      </c>
      <c r="W70" s="30">
        <f>(Tabla_Gtos_Ingresos7[[#This Row],[Factor]]*Tabla_Gtos_Ingresos7[[#This Row],[Haber]])+(Tabla_Gtos_Ingresos7[[#This Row],[Factor]]*Tabla_Gtos_Ingresos7[[#This Row],[Debe]])</f>
        <v>1040</v>
      </c>
      <c r="X70" s="30">
        <f>VLOOKUP(Tabla_Gtos_Ingresos7[[#This Row],[3 digitos]],PGC_Gtos_e_Ingresos[],3,FALSE)</f>
        <v>1</v>
      </c>
    </row>
    <row r="71" spans="1:24">
      <c r="A71" s="1">
        <v>2299</v>
      </c>
      <c r="B71" s="13">
        <v>40461</v>
      </c>
      <c r="C71" s="15">
        <v>70000181</v>
      </c>
      <c r="D71" s="1" t="s">
        <v>45</v>
      </c>
      <c r="E71" s="1" t="s">
        <v>250</v>
      </c>
      <c r="F71" s="12">
        <v>0</v>
      </c>
      <c r="G71" s="12">
        <v>27989.5</v>
      </c>
      <c r="H71" s="26" t="str">
        <f>MID(Tabla_Gtos_Ingresos7[[#This Row],[Subcuenta]],1,4)</f>
        <v>7000</v>
      </c>
      <c r="I71" s="27">
        <f>VALUE(MID(Tabla_Gtos_Ingresos7[[#This Row],[4 digitos]],1,3))</f>
        <v>700</v>
      </c>
      <c r="J71" s="27">
        <f>VALUE(MID(Tabla_Gtos_Ingresos7[[#This Row],[3 digitos]],1,2))</f>
        <v>70</v>
      </c>
      <c r="K71" s="28" t="str">
        <f>VLOOKUP(Tabla_Gtos_Ingresos7[[#This Row],[3 digitos]],PGC_Gtos_e_Ingresos[],4,FALSE)</f>
        <v>1a</v>
      </c>
      <c r="L71" s="30" t="str">
        <f>VLOOKUP(Tabla_Gtos_Ingresos7[[#This Row],[Grupo 1]],Tabla3[],4,FALSE)</f>
        <v>1. Importe Neto Cifra de Negocios</v>
      </c>
      <c r="M71" s="30" t="str">
        <f>VLOOKUP(Tabla_Gtos_Ingresos7[[#This Row],[Grupo 1]],Tabla3[],5,FALSE)</f>
        <v>1.a Ventas</v>
      </c>
      <c r="N71" s="28" t="str">
        <f>VLOOKUP(Tabla_Gtos_Ingresos7[[#This Row],[Grupo 1]],Tabla3[],10,FALSE)</f>
        <v>I</v>
      </c>
      <c r="O71" s="28" t="str">
        <f>VLOOKUP(Tabla_Gtos_Ingresos7[[#This Row],[Grupo 1]],Tabla3[],6,FALSE)</f>
        <v>Explotación</v>
      </c>
      <c r="P71" s="28">
        <f>VLOOKUP(Tabla_Gtos_Ingresos7[[#This Row],[Grupo 1]],Tabla3[],2,FALSE)</f>
        <v>1</v>
      </c>
      <c r="Q71" s="29" t="str">
        <f>VLOOKUP(Tabla_Gtos_Ingresos7[[#This Row],[3 digitos]],PGC_Gtos_e_Ingresos[],2,FALSE)</f>
        <v xml:space="preserve"> Ventas de mercaderías</v>
      </c>
      <c r="R71" s="30" t="str">
        <f>Tabla_Gtos_Ingresos7[[#This Row],[3 digitos]]&amp;"/"&amp;Tabla_Gtos_Ingresos7[[#This Row],[Nombre cuenta]]</f>
        <v>700/ Ventas de mercaderías</v>
      </c>
      <c r="S71" s="30">
        <f>YEAR(Tabla_Gtos_Ingresos7[[#This Row],[Fecha]])</f>
        <v>2010</v>
      </c>
      <c r="T71" s="27">
        <f>MONTH(Tabla_Gtos_Ingresos7[[#This Row],[Fecha]])</f>
        <v>10</v>
      </c>
      <c r="U71" s="30">
        <f>ROUNDUP(MONTH(Tabla_Gtos_Ingresos7[[#This Row],[Fecha]])/3, 0)</f>
        <v>4</v>
      </c>
      <c r="V71" s="30">
        <f>WEEKNUM(Tabla_Gtos_Ingresos7[[#This Row],[Fecha]])</f>
        <v>42</v>
      </c>
      <c r="W71" s="30">
        <f>(Tabla_Gtos_Ingresos7[[#This Row],[Factor]]*Tabla_Gtos_Ingresos7[[#This Row],[Haber]])+(Tabla_Gtos_Ingresos7[[#This Row],[Factor]]*Tabla_Gtos_Ingresos7[[#This Row],[Debe]])</f>
        <v>27989.5</v>
      </c>
      <c r="X71" s="30">
        <f>VLOOKUP(Tabla_Gtos_Ingresos7[[#This Row],[3 digitos]],PGC_Gtos_e_Ingresos[],3,FALSE)</f>
        <v>1</v>
      </c>
    </row>
    <row r="72" spans="1:24">
      <c r="A72" s="1">
        <v>57</v>
      </c>
      <c r="B72" s="13">
        <v>40189</v>
      </c>
      <c r="C72" s="15">
        <v>62200002</v>
      </c>
      <c r="D72" s="1" t="s">
        <v>21</v>
      </c>
      <c r="E72" s="1" t="s">
        <v>689</v>
      </c>
      <c r="F72" s="12">
        <v>156.41999999999999</v>
      </c>
      <c r="G72" s="12">
        <v>0</v>
      </c>
      <c r="H72" s="26" t="str">
        <f>MID(Tabla_Gtos_Ingresos7[[#This Row],[Subcuenta]],1,4)</f>
        <v>6220</v>
      </c>
      <c r="I72" s="27">
        <f>VALUE(MID(Tabla_Gtos_Ingresos7[[#This Row],[4 digitos]],1,3))</f>
        <v>622</v>
      </c>
      <c r="J72" s="27">
        <f>VALUE(MID(Tabla_Gtos_Ingresos7[[#This Row],[3 digitos]],1,2))</f>
        <v>62</v>
      </c>
      <c r="K72" s="28" t="str">
        <f>VLOOKUP(Tabla_Gtos_Ingresos7[[#This Row],[3 digitos]],PGC_Gtos_e_Ingresos[],4,FALSE)</f>
        <v>7.a</v>
      </c>
      <c r="L72" s="30" t="str">
        <f>VLOOKUP(Tabla_Gtos_Ingresos7[[#This Row],[Grupo 1]],Tabla3[],4,FALSE)</f>
        <v>7. Otros Gastos de Explotación</v>
      </c>
      <c r="M72" s="30" t="str">
        <f>VLOOKUP(Tabla_Gtos_Ingresos7[[#This Row],[Grupo 1]],Tabla3[],5,FALSE)</f>
        <v>7.a Servicios Exteriores</v>
      </c>
      <c r="N72" s="28" t="str">
        <f>VLOOKUP(Tabla_Gtos_Ingresos7[[#This Row],[Grupo 1]],Tabla3[],10,FALSE)</f>
        <v>G</v>
      </c>
      <c r="O72" s="28" t="str">
        <f>VLOOKUP(Tabla_Gtos_Ingresos7[[#This Row],[Grupo 1]],Tabla3[],6,FALSE)</f>
        <v>Explotación</v>
      </c>
      <c r="P72" s="28">
        <f>VLOOKUP(Tabla_Gtos_Ingresos7[[#This Row],[Grupo 1]],Tabla3[],2,FALSE)</f>
        <v>7</v>
      </c>
      <c r="Q72" s="29" t="str">
        <f>VLOOKUP(Tabla_Gtos_Ingresos7[[#This Row],[3 digitos]],PGC_Gtos_e_Ingresos[],2,FALSE)</f>
        <v xml:space="preserve"> Reparaciones y conservación</v>
      </c>
      <c r="R72" s="30" t="str">
        <f>Tabla_Gtos_Ingresos7[[#This Row],[3 digitos]]&amp;"/"&amp;Tabla_Gtos_Ingresos7[[#This Row],[Nombre cuenta]]</f>
        <v>622/ Reparaciones y conservación</v>
      </c>
      <c r="S72" s="30">
        <f>YEAR(Tabla_Gtos_Ingresos7[[#This Row],[Fecha]])</f>
        <v>2010</v>
      </c>
      <c r="T72" s="27">
        <f>MONTH(Tabla_Gtos_Ingresos7[[#This Row],[Fecha]])</f>
        <v>1</v>
      </c>
      <c r="U72" s="30">
        <f>ROUNDUP(MONTH(Tabla_Gtos_Ingresos7[[#This Row],[Fecha]])/3, 0)</f>
        <v>1</v>
      </c>
      <c r="V72" s="30">
        <f>WEEKNUM(Tabla_Gtos_Ingresos7[[#This Row],[Fecha]])</f>
        <v>3</v>
      </c>
      <c r="W72" s="30">
        <f>(Tabla_Gtos_Ingresos7[[#This Row],[Factor]]*Tabla_Gtos_Ingresos7[[#This Row],[Haber]])+(Tabla_Gtos_Ingresos7[[#This Row],[Factor]]*Tabla_Gtos_Ingresos7[[#This Row],[Debe]])</f>
        <v>-156.41999999999999</v>
      </c>
      <c r="X72" s="30">
        <f>VLOOKUP(Tabla_Gtos_Ingresos7[[#This Row],[3 digitos]],PGC_Gtos_e_Ingresos[],3,FALSE)</f>
        <v>-1</v>
      </c>
    </row>
    <row r="73" spans="1:24">
      <c r="A73" s="1">
        <v>55</v>
      </c>
      <c r="B73" s="13">
        <v>40189</v>
      </c>
      <c r="C73" s="15">
        <v>70000000</v>
      </c>
      <c r="D73" s="1" t="s">
        <v>45</v>
      </c>
      <c r="E73" s="1" t="s">
        <v>416</v>
      </c>
      <c r="F73" s="12">
        <v>0</v>
      </c>
      <c r="G73" s="12">
        <v>40.1</v>
      </c>
      <c r="H73" s="26" t="str">
        <f>MID(Tabla_Gtos_Ingresos7[[#This Row],[Subcuenta]],1,4)</f>
        <v>7000</v>
      </c>
      <c r="I73" s="27">
        <f>VALUE(MID(Tabla_Gtos_Ingresos7[[#This Row],[4 digitos]],1,3))</f>
        <v>700</v>
      </c>
      <c r="J73" s="27">
        <f>VALUE(MID(Tabla_Gtos_Ingresos7[[#This Row],[3 digitos]],1,2))</f>
        <v>70</v>
      </c>
      <c r="K73" s="28" t="str">
        <f>VLOOKUP(Tabla_Gtos_Ingresos7[[#This Row],[3 digitos]],PGC_Gtos_e_Ingresos[],4,FALSE)</f>
        <v>1a</v>
      </c>
      <c r="L73" s="30" t="str">
        <f>VLOOKUP(Tabla_Gtos_Ingresos7[[#This Row],[Grupo 1]],Tabla3[],4,FALSE)</f>
        <v>1. Importe Neto Cifra de Negocios</v>
      </c>
      <c r="M73" s="30" t="str">
        <f>VLOOKUP(Tabla_Gtos_Ingresos7[[#This Row],[Grupo 1]],Tabla3[],5,FALSE)</f>
        <v>1.a Ventas</v>
      </c>
      <c r="N73" s="28" t="str">
        <f>VLOOKUP(Tabla_Gtos_Ingresos7[[#This Row],[Grupo 1]],Tabla3[],10,FALSE)</f>
        <v>I</v>
      </c>
      <c r="O73" s="28" t="str">
        <f>VLOOKUP(Tabla_Gtos_Ingresos7[[#This Row],[Grupo 1]],Tabla3[],6,FALSE)</f>
        <v>Explotación</v>
      </c>
      <c r="P73" s="28">
        <f>VLOOKUP(Tabla_Gtos_Ingresos7[[#This Row],[Grupo 1]],Tabla3[],2,FALSE)</f>
        <v>1</v>
      </c>
      <c r="Q73" s="29" t="str">
        <f>VLOOKUP(Tabla_Gtos_Ingresos7[[#This Row],[3 digitos]],PGC_Gtos_e_Ingresos[],2,FALSE)</f>
        <v xml:space="preserve"> Ventas de mercaderías</v>
      </c>
      <c r="R73" s="30" t="str">
        <f>Tabla_Gtos_Ingresos7[[#This Row],[3 digitos]]&amp;"/"&amp;Tabla_Gtos_Ingresos7[[#This Row],[Nombre cuenta]]</f>
        <v>700/ Ventas de mercaderías</v>
      </c>
      <c r="S73" s="30">
        <f>YEAR(Tabla_Gtos_Ingresos7[[#This Row],[Fecha]])</f>
        <v>2010</v>
      </c>
      <c r="T73" s="27">
        <f>MONTH(Tabla_Gtos_Ingresos7[[#This Row],[Fecha]])</f>
        <v>1</v>
      </c>
      <c r="U73" s="30">
        <f>ROUNDUP(MONTH(Tabla_Gtos_Ingresos7[[#This Row],[Fecha]])/3, 0)</f>
        <v>1</v>
      </c>
      <c r="V73" s="30">
        <f>WEEKNUM(Tabla_Gtos_Ingresos7[[#This Row],[Fecha]])</f>
        <v>3</v>
      </c>
      <c r="W73" s="30">
        <f>(Tabla_Gtos_Ingresos7[[#This Row],[Factor]]*Tabla_Gtos_Ingresos7[[#This Row],[Haber]])+(Tabla_Gtos_Ingresos7[[#This Row],[Factor]]*Tabla_Gtos_Ingresos7[[#This Row],[Debe]])</f>
        <v>40.1</v>
      </c>
      <c r="X73" s="30">
        <f>VLOOKUP(Tabla_Gtos_Ingresos7[[#This Row],[3 digitos]],PGC_Gtos_e_Ingresos[],3,FALSE)</f>
        <v>1</v>
      </c>
    </row>
    <row r="74" spans="1:24">
      <c r="A74" s="1">
        <v>651</v>
      </c>
      <c r="B74" s="13">
        <v>40279</v>
      </c>
      <c r="C74" s="15">
        <v>77800000</v>
      </c>
      <c r="D74" s="1" t="s">
        <v>66</v>
      </c>
      <c r="E74" s="1" t="s">
        <v>67</v>
      </c>
      <c r="F74" s="12">
        <v>0</v>
      </c>
      <c r="G74" s="12">
        <v>900.6</v>
      </c>
      <c r="H74" s="26" t="str">
        <f>MID(Tabla_Gtos_Ingresos7[[#This Row],[Subcuenta]],1,4)</f>
        <v>7780</v>
      </c>
      <c r="I74" s="27">
        <f>VALUE(MID(Tabla_Gtos_Ingresos7[[#This Row],[4 digitos]],1,3))</f>
        <v>778</v>
      </c>
      <c r="J74" s="27">
        <f>VALUE(MID(Tabla_Gtos_Ingresos7[[#This Row],[3 digitos]],1,2))</f>
        <v>77</v>
      </c>
      <c r="K74" s="28" t="str">
        <f>VLOOKUP(Tabla_Gtos_Ingresos7[[#This Row],[3 digitos]],PGC_Gtos_e_Ingresos[],4,FALSE)</f>
        <v>13.</v>
      </c>
      <c r="L74" s="30" t="str">
        <f>VLOOKUP(Tabla_Gtos_Ingresos7[[#This Row],[Grupo 1]],Tabla3[],4,FALSE)</f>
        <v>13. Otros Resultados</v>
      </c>
      <c r="M74" s="30" t="str">
        <f>VLOOKUP(Tabla_Gtos_Ingresos7[[#This Row],[Grupo 1]],Tabla3[],5,FALSE)</f>
        <v>13. Otros Resultados</v>
      </c>
      <c r="N74" s="28" t="str">
        <f>VLOOKUP(Tabla_Gtos_Ingresos7[[#This Row],[Grupo 1]],Tabla3[],10,FALSE)</f>
        <v>G</v>
      </c>
      <c r="O74" s="28" t="str">
        <f>VLOOKUP(Tabla_Gtos_Ingresos7[[#This Row],[Grupo 1]],Tabla3[],6,FALSE)</f>
        <v>Explotación</v>
      </c>
      <c r="P74" s="28">
        <f>VLOOKUP(Tabla_Gtos_Ingresos7[[#This Row],[Grupo 1]],Tabla3[],2,FALSE)</f>
        <v>13</v>
      </c>
      <c r="Q74" s="29" t="str">
        <f>VLOOKUP(Tabla_Gtos_Ingresos7[[#This Row],[3 digitos]],PGC_Gtos_e_Ingresos[],2,FALSE)</f>
        <v xml:space="preserve"> Ingresos excepcionales.</v>
      </c>
      <c r="R74" s="30" t="str">
        <f>Tabla_Gtos_Ingresos7[[#This Row],[3 digitos]]&amp;"/"&amp;Tabla_Gtos_Ingresos7[[#This Row],[Nombre cuenta]]</f>
        <v>778/ Ingresos excepcionales.</v>
      </c>
      <c r="S74" s="30">
        <f>YEAR(Tabla_Gtos_Ingresos7[[#This Row],[Fecha]])</f>
        <v>2010</v>
      </c>
      <c r="T74" s="27">
        <f>MONTH(Tabla_Gtos_Ingresos7[[#This Row],[Fecha]])</f>
        <v>4</v>
      </c>
      <c r="U74" s="30">
        <f>ROUNDUP(MONTH(Tabla_Gtos_Ingresos7[[#This Row],[Fecha]])/3, 0)</f>
        <v>2</v>
      </c>
      <c r="V74" s="30">
        <f>WEEKNUM(Tabla_Gtos_Ingresos7[[#This Row],[Fecha]])</f>
        <v>16</v>
      </c>
      <c r="W74" s="30">
        <f>(Tabla_Gtos_Ingresos7[[#This Row],[Factor]]*Tabla_Gtos_Ingresos7[[#This Row],[Haber]])+(Tabla_Gtos_Ingresos7[[#This Row],[Factor]]*Tabla_Gtos_Ingresos7[[#This Row],[Debe]])</f>
        <v>900.6</v>
      </c>
      <c r="X74" s="30">
        <f>VLOOKUP(Tabla_Gtos_Ingresos7[[#This Row],[3 digitos]],PGC_Gtos_e_Ingresos[],3,FALSE)</f>
        <v>1</v>
      </c>
    </row>
    <row r="75" spans="1:24">
      <c r="A75" s="1">
        <v>1750</v>
      </c>
      <c r="B75" s="13">
        <v>40401</v>
      </c>
      <c r="C75" s="14">
        <v>60200006</v>
      </c>
      <c r="D75" s="10" t="s">
        <v>15</v>
      </c>
      <c r="E75" s="1" t="s">
        <v>292</v>
      </c>
      <c r="F75" s="12">
        <v>357.73</v>
      </c>
      <c r="G75" s="12">
        <v>0</v>
      </c>
      <c r="H75" s="26" t="str">
        <f>MID(Tabla_Gtos_Ingresos7[[#This Row],[Subcuenta]],1,4)</f>
        <v>6020</v>
      </c>
      <c r="I75" s="27">
        <f>VALUE(MID(Tabla_Gtos_Ingresos7[[#This Row],[4 digitos]],1,3))</f>
        <v>602</v>
      </c>
      <c r="J75" s="27">
        <f>VALUE(MID(Tabla_Gtos_Ingresos7[[#This Row],[3 digitos]],1,2))</f>
        <v>60</v>
      </c>
      <c r="K75" s="28" t="str">
        <f>VLOOKUP(Tabla_Gtos_Ingresos7[[#This Row],[3 digitos]],PGC_Gtos_e_Ingresos[],4,FALSE)</f>
        <v>4.b</v>
      </c>
      <c r="L75" s="30" t="str">
        <f>VLOOKUP(Tabla_Gtos_Ingresos7[[#This Row],[Grupo 1]],Tabla3[],4,FALSE)</f>
        <v>4. Aprovisionamientos</v>
      </c>
      <c r="M75" s="30" t="str">
        <f>VLOOKUP(Tabla_Gtos_Ingresos7[[#This Row],[Grupo 1]],Tabla3[],5,FALSE)</f>
        <v>4.b Consumos MP y otros</v>
      </c>
      <c r="N75" s="28" t="str">
        <f>VLOOKUP(Tabla_Gtos_Ingresos7[[#This Row],[Grupo 1]],Tabla3[],10,FALSE)</f>
        <v>G</v>
      </c>
      <c r="O75" s="28" t="str">
        <f>VLOOKUP(Tabla_Gtos_Ingresos7[[#This Row],[Grupo 1]],Tabla3[],6,FALSE)</f>
        <v>Explotación</v>
      </c>
      <c r="P75" s="28">
        <f>VLOOKUP(Tabla_Gtos_Ingresos7[[#This Row],[Grupo 1]],Tabla3[],2,FALSE)</f>
        <v>4</v>
      </c>
      <c r="Q75" s="29" t="str">
        <f>VLOOKUP(Tabla_Gtos_Ingresos7[[#This Row],[3 digitos]],PGC_Gtos_e_Ingresos[],2,FALSE)</f>
        <v xml:space="preserve"> Compras de otros aprovisionamientos</v>
      </c>
      <c r="R75" s="30" t="str">
        <f>Tabla_Gtos_Ingresos7[[#This Row],[3 digitos]]&amp;"/"&amp;Tabla_Gtos_Ingresos7[[#This Row],[Nombre cuenta]]</f>
        <v>602/ Compras de otros aprovisionamientos</v>
      </c>
      <c r="S75" s="30">
        <f>YEAR(Tabla_Gtos_Ingresos7[[#This Row],[Fecha]])</f>
        <v>2010</v>
      </c>
      <c r="T75" s="27">
        <f>MONTH(Tabla_Gtos_Ingresos7[[#This Row],[Fecha]])</f>
        <v>8</v>
      </c>
      <c r="U75" s="30">
        <f>ROUNDUP(MONTH(Tabla_Gtos_Ingresos7[[#This Row],[Fecha]])/3, 0)</f>
        <v>3</v>
      </c>
      <c r="V75" s="30">
        <f>WEEKNUM(Tabla_Gtos_Ingresos7[[#This Row],[Fecha]])</f>
        <v>33</v>
      </c>
      <c r="W75" s="30">
        <f>(Tabla_Gtos_Ingresos7[[#This Row],[Factor]]*Tabla_Gtos_Ingresos7[[#This Row],[Haber]])+(Tabla_Gtos_Ingresos7[[#This Row],[Factor]]*Tabla_Gtos_Ingresos7[[#This Row],[Debe]])</f>
        <v>-357.73</v>
      </c>
      <c r="X75" s="30">
        <f>VLOOKUP(Tabla_Gtos_Ingresos7[[#This Row],[3 digitos]],PGC_Gtos_e_Ingresos[],3,FALSE)</f>
        <v>-1</v>
      </c>
    </row>
    <row r="76" spans="1:24">
      <c r="A76" s="1">
        <v>2014</v>
      </c>
      <c r="B76" s="13">
        <v>40432</v>
      </c>
      <c r="C76" s="14">
        <v>60200007</v>
      </c>
      <c r="D76" s="10" t="s">
        <v>15</v>
      </c>
      <c r="E76" s="1" t="s">
        <v>293</v>
      </c>
      <c r="F76" s="12">
        <v>15.2</v>
      </c>
      <c r="G76" s="12">
        <v>0</v>
      </c>
      <c r="H76" s="26" t="str">
        <f>MID(Tabla_Gtos_Ingresos7[[#This Row],[Subcuenta]],1,4)</f>
        <v>6020</v>
      </c>
      <c r="I76" s="27">
        <f>VALUE(MID(Tabla_Gtos_Ingresos7[[#This Row],[4 digitos]],1,3))</f>
        <v>602</v>
      </c>
      <c r="J76" s="27">
        <f>VALUE(MID(Tabla_Gtos_Ingresos7[[#This Row],[3 digitos]],1,2))</f>
        <v>60</v>
      </c>
      <c r="K76" s="28" t="str">
        <f>VLOOKUP(Tabla_Gtos_Ingresos7[[#This Row],[3 digitos]],PGC_Gtos_e_Ingresos[],4,FALSE)</f>
        <v>4.b</v>
      </c>
      <c r="L76" s="30" t="str">
        <f>VLOOKUP(Tabla_Gtos_Ingresos7[[#This Row],[Grupo 1]],Tabla3[],4,FALSE)</f>
        <v>4. Aprovisionamientos</v>
      </c>
      <c r="M76" s="30" t="str">
        <f>VLOOKUP(Tabla_Gtos_Ingresos7[[#This Row],[Grupo 1]],Tabla3[],5,FALSE)</f>
        <v>4.b Consumos MP y otros</v>
      </c>
      <c r="N76" s="28" t="str">
        <f>VLOOKUP(Tabla_Gtos_Ingresos7[[#This Row],[Grupo 1]],Tabla3[],10,FALSE)</f>
        <v>G</v>
      </c>
      <c r="O76" s="28" t="str">
        <f>VLOOKUP(Tabla_Gtos_Ingresos7[[#This Row],[Grupo 1]],Tabla3[],6,FALSE)</f>
        <v>Explotación</v>
      </c>
      <c r="P76" s="28">
        <f>VLOOKUP(Tabla_Gtos_Ingresos7[[#This Row],[Grupo 1]],Tabla3[],2,FALSE)</f>
        <v>4</v>
      </c>
      <c r="Q76" s="29" t="str">
        <f>VLOOKUP(Tabla_Gtos_Ingresos7[[#This Row],[3 digitos]],PGC_Gtos_e_Ingresos[],2,FALSE)</f>
        <v xml:space="preserve"> Compras de otros aprovisionamientos</v>
      </c>
      <c r="R76" s="30" t="str">
        <f>Tabla_Gtos_Ingresos7[[#This Row],[3 digitos]]&amp;"/"&amp;Tabla_Gtos_Ingresos7[[#This Row],[Nombre cuenta]]</f>
        <v>602/ Compras de otros aprovisionamientos</v>
      </c>
      <c r="S76" s="30">
        <f>YEAR(Tabla_Gtos_Ingresos7[[#This Row],[Fecha]])</f>
        <v>2010</v>
      </c>
      <c r="T76" s="27">
        <f>MONTH(Tabla_Gtos_Ingresos7[[#This Row],[Fecha]])</f>
        <v>9</v>
      </c>
      <c r="U76" s="30">
        <f>ROUNDUP(MONTH(Tabla_Gtos_Ingresos7[[#This Row],[Fecha]])/3, 0)</f>
        <v>3</v>
      </c>
      <c r="V76" s="30">
        <f>WEEKNUM(Tabla_Gtos_Ingresos7[[#This Row],[Fecha]])</f>
        <v>37</v>
      </c>
      <c r="W76" s="30">
        <f>(Tabla_Gtos_Ingresos7[[#This Row],[Factor]]*Tabla_Gtos_Ingresos7[[#This Row],[Haber]])+(Tabla_Gtos_Ingresos7[[#This Row],[Factor]]*Tabla_Gtos_Ingresos7[[#This Row],[Debe]])</f>
        <v>-15.2</v>
      </c>
      <c r="X76" s="30">
        <f>VLOOKUP(Tabla_Gtos_Ingresos7[[#This Row],[3 digitos]],PGC_Gtos_e_Ingresos[],3,FALSE)</f>
        <v>-1</v>
      </c>
    </row>
    <row r="77" spans="1:24">
      <c r="A77" s="1">
        <v>2015</v>
      </c>
      <c r="B77" s="13">
        <v>40432</v>
      </c>
      <c r="C77" s="14">
        <v>60200008</v>
      </c>
      <c r="D77" s="10" t="s">
        <v>15</v>
      </c>
      <c r="E77" s="1" t="s">
        <v>294</v>
      </c>
      <c r="F77" s="12">
        <v>109</v>
      </c>
      <c r="G77" s="12">
        <v>0</v>
      </c>
      <c r="H77" s="26" t="str">
        <f>MID(Tabla_Gtos_Ingresos7[[#This Row],[Subcuenta]],1,4)</f>
        <v>6020</v>
      </c>
      <c r="I77" s="27">
        <f>VALUE(MID(Tabla_Gtos_Ingresos7[[#This Row],[4 digitos]],1,3))</f>
        <v>602</v>
      </c>
      <c r="J77" s="27">
        <f>VALUE(MID(Tabla_Gtos_Ingresos7[[#This Row],[3 digitos]],1,2))</f>
        <v>60</v>
      </c>
      <c r="K77" s="28" t="str">
        <f>VLOOKUP(Tabla_Gtos_Ingresos7[[#This Row],[3 digitos]],PGC_Gtos_e_Ingresos[],4,FALSE)</f>
        <v>4.b</v>
      </c>
      <c r="L77" s="30" t="str">
        <f>VLOOKUP(Tabla_Gtos_Ingresos7[[#This Row],[Grupo 1]],Tabla3[],4,FALSE)</f>
        <v>4. Aprovisionamientos</v>
      </c>
      <c r="M77" s="30" t="str">
        <f>VLOOKUP(Tabla_Gtos_Ingresos7[[#This Row],[Grupo 1]],Tabla3[],5,FALSE)</f>
        <v>4.b Consumos MP y otros</v>
      </c>
      <c r="N77" s="28" t="str">
        <f>VLOOKUP(Tabla_Gtos_Ingresos7[[#This Row],[Grupo 1]],Tabla3[],10,FALSE)</f>
        <v>G</v>
      </c>
      <c r="O77" s="28" t="str">
        <f>VLOOKUP(Tabla_Gtos_Ingresos7[[#This Row],[Grupo 1]],Tabla3[],6,FALSE)</f>
        <v>Explotación</v>
      </c>
      <c r="P77" s="28">
        <f>VLOOKUP(Tabla_Gtos_Ingresos7[[#This Row],[Grupo 1]],Tabla3[],2,FALSE)</f>
        <v>4</v>
      </c>
      <c r="Q77" s="29" t="str">
        <f>VLOOKUP(Tabla_Gtos_Ingresos7[[#This Row],[3 digitos]],PGC_Gtos_e_Ingresos[],2,FALSE)</f>
        <v xml:space="preserve"> Compras de otros aprovisionamientos</v>
      </c>
      <c r="R77" s="30" t="str">
        <f>Tabla_Gtos_Ingresos7[[#This Row],[3 digitos]]&amp;"/"&amp;Tabla_Gtos_Ingresos7[[#This Row],[Nombre cuenta]]</f>
        <v>602/ Compras de otros aprovisionamientos</v>
      </c>
      <c r="S77" s="30">
        <f>YEAR(Tabla_Gtos_Ingresos7[[#This Row],[Fecha]])</f>
        <v>2010</v>
      </c>
      <c r="T77" s="27">
        <f>MONTH(Tabla_Gtos_Ingresos7[[#This Row],[Fecha]])</f>
        <v>9</v>
      </c>
      <c r="U77" s="30">
        <f>ROUNDUP(MONTH(Tabla_Gtos_Ingresos7[[#This Row],[Fecha]])/3, 0)</f>
        <v>3</v>
      </c>
      <c r="V77" s="30">
        <f>WEEKNUM(Tabla_Gtos_Ingresos7[[#This Row],[Fecha]])</f>
        <v>37</v>
      </c>
      <c r="W77" s="30">
        <f>(Tabla_Gtos_Ingresos7[[#This Row],[Factor]]*Tabla_Gtos_Ingresos7[[#This Row],[Haber]])+(Tabla_Gtos_Ingresos7[[#This Row],[Factor]]*Tabla_Gtos_Ingresos7[[#This Row],[Debe]])</f>
        <v>-109</v>
      </c>
      <c r="X77" s="30">
        <f>VLOOKUP(Tabla_Gtos_Ingresos7[[#This Row],[3 digitos]],PGC_Gtos_e_Ingresos[],3,FALSE)</f>
        <v>-1</v>
      </c>
    </row>
    <row r="78" spans="1:24">
      <c r="A78" s="1">
        <v>2020</v>
      </c>
      <c r="B78" s="13">
        <v>40432</v>
      </c>
      <c r="C78" s="15">
        <v>62400013</v>
      </c>
      <c r="D78" s="1" t="s">
        <v>23</v>
      </c>
      <c r="E78" s="1" t="s">
        <v>441</v>
      </c>
      <c r="F78" s="12">
        <v>187</v>
      </c>
      <c r="G78" s="12">
        <v>0</v>
      </c>
      <c r="H78" s="26" t="str">
        <f>MID(Tabla_Gtos_Ingresos7[[#This Row],[Subcuenta]],1,4)</f>
        <v>6240</v>
      </c>
      <c r="I78" s="27">
        <f>VALUE(MID(Tabla_Gtos_Ingresos7[[#This Row],[4 digitos]],1,3))</f>
        <v>624</v>
      </c>
      <c r="J78" s="27">
        <f>VALUE(MID(Tabla_Gtos_Ingresos7[[#This Row],[3 digitos]],1,2))</f>
        <v>62</v>
      </c>
      <c r="K78" s="28" t="str">
        <f>VLOOKUP(Tabla_Gtos_Ingresos7[[#This Row],[3 digitos]],PGC_Gtos_e_Ingresos[],4,FALSE)</f>
        <v>7.a</v>
      </c>
      <c r="L78" s="30" t="str">
        <f>VLOOKUP(Tabla_Gtos_Ingresos7[[#This Row],[Grupo 1]],Tabla3[],4,FALSE)</f>
        <v>7. Otros Gastos de Explotación</v>
      </c>
      <c r="M78" s="30" t="str">
        <f>VLOOKUP(Tabla_Gtos_Ingresos7[[#This Row],[Grupo 1]],Tabla3[],5,FALSE)</f>
        <v>7.a Servicios Exteriores</v>
      </c>
      <c r="N78" s="28" t="str">
        <f>VLOOKUP(Tabla_Gtos_Ingresos7[[#This Row],[Grupo 1]],Tabla3[],10,FALSE)</f>
        <v>G</v>
      </c>
      <c r="O78" s="28" t="str">
        <f>VLOOKUP(Tabla_Gtos_Ingresos7[[#This Row],[Grupo 1]],Tabla3[],6,FALSE)</f>
        <v>Explotación</v>
      </c>
      <c r="P78" s="28">
        <f>VLOOKUP(Tabla_Gtos_Ingresos7[[#This Row],[Grupo 1]],Tabla3[],2,FALSE)</f>
        <v>7</v>
      </c>
      <c r="Q78" s="29" t="str">
        <f>VLOOKUP(Tabla_Gtos_Ingresos7[[#This Row],[3 digitos]],PGC_Gtos_e_Ingresos[],2,FALSE)</f>
        <v xml:space="preserve"> Transportes</v>
      </c>
      <c r="R78" s="30" t="str">
        <f>Tabla_Gtos_Ingresos7[[#This Row],[3 digitos]]&amp;"/"&amp;Tabla_Gtos_Ingresos7[[#This Row],[Nombre cuenta]]</f>
        <v>624/ Transportes</v>
      </c>
      <c r="S78" s="30">
        <f>YEAR(Tabla_Gtos_Ingresos7[[#This Row],[Fecha]])</f>
        <v>2010</v>
      </c>
      <c r="T78" s="27">
        <f>MONTH(Tabla_Gtos_Ingresos7[[#This Row],[Fecha]])</f>
        <v>9</v>
      </c>
      <c r="U78" s="30">
        <f>ROUNDUP(MONTH(Tabla_Gtos_Ingresos7[[#This Row],[Fecha]])/3, 0)</f>
        <v>3</v>
      </c>
      <c r="V78" s="30">
        <f>WEEKNUM(Tabla_Gtos_Ingresos7[[#This Row],[Fecha]])</f>
        <v>37</v>
      </c>
      <c r="W78" s="30">
        <f>(Tabla_Gtos_Ingresos7[[#This Row],[Factor]]*Tabla_Gtos_Ingresos7[[#This Row],[Haber]])+(Tabla_Gtos_Ingresos7[[#This Row],[Factor]]*Tabla_Gtos_Ingresos7[[#This Row],[Debe]])</f>
        <v>-187</v>
      </c>
      <c r="X78" s="30">
        <f>VLOOKUP(Tabla_Gtos_Ingresos7[[#This Row],[3 digitos]],PGC_Gtos_e_Ingresos[],3,FALSE)</f>
        <v>-1</v>
      </c>
    </row>
    <row r="79" spans="1:24">
      <c r="A79" s="1">
        <v>2023</v>
      </c>
      <c r="B79" s="13">
        <v>40432</v>
      </c>
      <c r="C79" s="15">
        <v>64900001</v>
      </c>
      <c r="D79" s="1" t="s">
        <v>32</v>
      </c>
      <c r="E79" s="1" t="s">
        <v>488</v>
      </c>
      <c r="F79" s="12">
        <v>320</v>
      </c>
      <c r="G79" s="12">
        <v>0</v>
      </c>
      <c r="H79" s="26" t="str">
        <f>MID(Tabla_Gtos_Ingresos7[[#This Row],[Subcuenta]],1,4)</f>
        <v>6490</v>
      </c>
      <c r="I79" s="27">
        <f>VALUE(MID(Tabla_Gtos_Ingresos7[[#This Row],[4 digitos]],1,3))</f>
        <v>649</v>
      </c>
      <c r="J79" s="27">
        <f>VALUE(MID(Tabla_Gtos_Ingresos7[[#This Row],[3 digitos]],1,2))</f>
        <v>64</v>
      </c>
      <c r="K79" s="28" t="str">
        <f>VLOOKUP(Tabla_Gtos_Ingresos7[[#This Row],[3 digitos]],PGC_Gtos_e_Ingresos[],4,FALSE)</f>
        <v>6.b</v>
      </c>
      <c r="L79" s="30" t="str">
        <f>VLOOKUP(Tabla_Gtos_Ingresos7[[#This Row],[Grupo 1]],Tabla3[],4,FALSE)</f>
        <v>6. Gtos de Personal</v>
      </c>
      <c r="M79" s="30" t="str">
        <f>VLOOKUP(Tabla_Gtos_Ingresos7[[#This Row],[Grupo 1]],Tabla3[],5,FALSE)</f>
        <v>6.b Cargas Sociales</v>
      </c>
      <c r="N79" s="28" t="str">
        <f>VLOOKUP(Tabla_Gtos_Ingresos7[[#This Row],[Grupo 1]],Tabla3[],10,FALSE)</f>
        <v>G</v>
      </c>
      <c r="O79" s="28" t="str">
        <f>VLOOKUP(Tabla_Gtos_Ingresos7[[#This Row],[Grupo 1]],Tabla3[],6,FALSE)</f>
        <v>Explotación</v>
      </c>
      <c r="P79" s="28">
        <f>VLOOKUP(Tabla_Gtos_Ingresos7[[#This Row],[Grupo 1]],Tabla3[],2,FALSE)</f>
        <v>6</v>
      </c>
      <c r="Q79" s="29" t="str">
        <f>VLOOKUP(Tabla_Gtos_Ingresos7[[#This Row],[3 digitos]],PGC_Gtos_e_Ingresos[],2,FALSE)</f>
        <v xml:space="preserve"> Otros gastos sociales</v>
      </c>
      <c r="R79" s="30" t="str">
        <f>Tabla_Gtos_Ingresos7[[#This Row],[3 digitos]]&amp;"/"&amp;Tabla_Gtos_Ingresos7[[#This Row],[Nombre cuenta]]</f>
        <v>649/ Otros gastos sociales</v>
      </c>
      <c r="S79" s="30">
        <f>YEAR(Tabla_Gtos_Ingresos7[[#This Row],[Fecha]])</f>
        <v>2010</v>
      </c>
      <c r="T79" s="27">
        <f>MONTH(Tabla_Gtos_Ingresos7[[#This Row],[Fecha]])</f>
        <v>9</v>
      </c>
      <c r="U79" s="30">
        <f>ROUNDUP(MONTH(Tabla_Gtos_Ingresos7[[#This Row],[Fecha]])/3, 0)</f>
        <v>3</v>
      </c>
      <c r="V79" s="30">
        <f>WEEKNUM(Tabla_Gtos_Ingresos7[[#This Row],[Fecha]])</f>
        <v>37</v>
      </c>
      <c r="W79" s="30">
        <f>(Tabla_Gtos_Ingresos7[[#This Row],[Factor]]*Tabla_Gtos_Ingresos7[[#This Row],[Haber]])+(Tabla_Gtos_Ingresos7[[#This Row],[Factor]]*Tabla_Gtos_Ingresos7[[#This Row],[Debe]])</f>
        <v>-320</v>
      </c>
      <c r="X79" s="30">
        <f>VLOOKUP(Tabla_Gtos_Ingresos7[[#This Row],[3 digitos]],PGC_Gtos_e_Ingresos[],3,FALSE)</f>
        <v>-1</v>
      </c>
    </row>
    <row r="80" spans="1:24">
      <c r="A80" s="1">
        <v>2024</v>
      </c>
      <c r="B80" s="13">
        <v>40432</v>
      </c>
      <c r="C80" s="15">
        <v>64900002</v>
      </c>
      <c r="D80" s="1" t="s">
        <v>32</v>
      </c>
      <c r="E80" s="1" t="s">
        <v>33</v>
      </c>
      <c r="F80" s="12">
        <v>510</v>
      </c>
      <c r="G80" s="12">
        <v>0</v>
      </c>
      <c r="H80" s="26" t="str">
        <f>MID(Tabla_Gtos_Ingresos7[[#This Row],[Subcuenta]],1,4)</f>
        <v>6490</v>
      </c>
      <c r="I80" s="27">
        <f>VALUE(MID(Tabla_Gtos_Ingresos7[[#This Row],[4 digitos]],1,3))</f>
        <v>649</v>
      </c>
      <c r="J80" s="27">
        <f>VALUE(MID(Tabla_Gtos_Ingresos7[[#This Row],[3 digitos]],1,2))</f>
        <v>64</v>
      </c>
      <c r="K80" s="28" t="str">
        <f>VLOOKUP(Tabla_Gtos_Ingresos7[[#This Row],[3 digitos]],PGC_Gtos_e_Ingresos[],4,FALSE)</f>
        <v>6.b</v>
      </c>
      <c r="L80" s="30" t="str">
        <f>VLOOKUP(Tabla_Gtos_Ingresos7[[#This Row],[Grupo 1]],Tabla3[],4,FALSE)</f>
        <v>6. Gtos de Personal</v>
      </c>
      <c r="M80" s="30" t="str">
        <f>VLOOKUP(Tabla_Gtos_Ingresos7[[#This Row],[Grupo 1]],Tabla3[],5,FALSE)</f>
        <v>6.b Cargas Sociales</v>
      </c>
      <c r="N80" s="28" t="str">
        <f>VLOOKUP(Tabla_Gtos_Ingresos7[[#This Row],[Grupo 1]],Tabla3[],10,FALSE)</f>
        <v>G</v>
      </c>
      <c r="O80" s="28" t="str">
        <f>VLOOKUP(Tabla_Gtos_Ingresos7[[#This Row],[Grupo 1]],Tabla3[],6,FALSE)</f>
        <v>Explotación</v>
      </c>
      <c r="P80" s="28">
        <f>VLOOKUP(Tabla_Gtos_Ingresos7[[#This Row],[Grupo 1]],Tabla3[],2,FALSE)</f>
        <v>6</v>
      </c>
      <c r="Q80" s="29" t="str">
        <f>VLOOKUP(Tabla_Gtos_Ingresos7[[#This Row],[3 digitos]],PGC_Gtos_e_Ingresos[],2,FALSE)</f>
        <v xml:space="preserve"> Otros gastos sociales</v>
      </c>
      <c r="R80" s="30" t="str">
        <f>Tabla_Gtos_Ingresos7[[#This Row],[3 digitos]]&amp;"/"&amp;Tabla_Gtos_Ingresos7[[#This Row],[Nombre cuenta]]</f>
        <v>649/ Otros gastos sociales</v>
      </c>
      <c r="S80" s="30">
        <f>YEAR(Tabla_Gtos_Ingresos7[[#This Row],[Fecha]])</f>
        <v>2010</v>
      </c>
      <c r="T80" s="27">
        <f>MONTH(Tabla_Gtos_Ingresos7[[#This Row],[Fecha]])</f>
        <v>9</v>
      </c>
      <c r="U80" s="30">
        <f>ROUNDUP(MONTH(Tabla_Gtos_Ingresos7[[#This Row],[Fecha]])/3, 0)</f>
        <v>3</v>
      </c>
      <c r="V80" s="30">
        <f>WEEKNUM(Tabla_Gtos_Ingresos7[[#This Row],[Fecha]])</f>
        <v>37</v>
      </c>
      <c r="W80" s="30">
        <f>(Tabla_Gtos_Ingresos7[[#This Row],[Factor]]*Tabla_Gtos_Ingresos7[[#This Row],[Haber]])+(Tabla_Gtos_Ingresos7[[#This Row],[Factor]]*Tabla_Gtos_Ingresos7[[#This Row],[Debe]])</f>
        <v>-510</v>
      </c>
      <c r="X80" s="30">
        <f>VLOOKUP(Tabla_Gtos_Ingresos7[[#This Row],[3 digitos]],PGC_Gtos_e_Ingresos[],3,FALSE)</f>
        <v>-1</v>
      </c>
    </row>
    <row r="81" spans="1:24">
      <c r="A81" s="1">
        <v>2025</v>
      </c>
      <c r="B81" s="13">
        <v>40432</v>
      </c>
      <c r="C81" s="15">
        <v>64900003</v>
      </c>
      <c r="D81" s="1" t="s">
        <v>32</v>
      </c>
      <c r="E81" s="1" t="s">
        <v>505</v>
      </c>
      <c r="F81" s="12">
        <v>160</v>
      </c>
      <c r="G81" s="12">
        <v>0</v>
      </c>
      <c r="H81" s="26" t="str">
        <f>MID(Tabla_Gtos_Ingresos7[[#This Row],[Subcuenta]],1,4)</f>
        <v>6490</v>
      </c>
      <c r="I81" s="27">
        <f>VALUE(MID(Tabla_Gtos_Ingresos7[[#This Row],[4 digitos]],1,3))</f>
        <v>649</v>
      </c>
      <c r="J81" s="27">
        <f>VALUE(MID(Tabla_Gtos_Ingresos7[[#This Row],[3 digitos]],1,2))</f>
        <v>64</v>
      </c>
      <c r="K81" s="28" t="str">
        <f>VLOOKUP(Tabla_Gtos_Ingresos7[[#This Row],[3 digitos]],PGC_Gtos_e_Ingresos[],4,FALSE)</f>
        <v>6.b</v>
      </c>
      <c r="L81" s="30" t="str">
        <f>VLOOKUP(Tabla_Gtos_Ingresos7[[#This Row],[Grupo 1]],Tabla3[],4,FALSE)</f>
        <v>6. Gtos de Personal</v>
      </c>
      <c r="M81" s="30" t="str">
        <f>VLOOKUP(Tabla_Gtos_Ingresos7[[#This Row],[Grupo 1]],Tabla3[],5,FALSE)</f>
        <v>6.b Cargas Sociales</v>
      </c>
      <c r="N81" s="28" t="str">
        <f>VLOOKUP(Tabla_Gtos_Ingresos7[[#This Row],[Grupo 1]],Tabla3[],10,FALSE)</f>
        <v>G</v>
      </c>
      <c r="O81" s="28" t="str">
        <f>VLOOKUP(Tabla_Gtos_Ingresos7[[#This Row],[Grupo 1]],Tabla3[],6,FALSE)</f>
        <v>Explotación</v>
      </c>
      <c r="P81" s="28">
        <f>VLOOKUP(Tabla_Gtos_Ingresos7[[#This Row],[Grupo 1]],Tabla3[],2,FALSE)</f>
        <v>6</v>
      </c>
      <c r="Q81" s="29" t="str">
        <f>VLOOKUP(Tabla_Gtos_Ingresos7[[#This Row],[3 digitos]],PGC_Gtos_e_Ingresos[],2,FALSE)</f>
        <v xml:space="preserve"> Otros gastos sociales</v>
      </c>
      <c r="R81" s="30" t="str">
        <f>Tabla_Gtos_Ingresos7[[#This Row],[3 digitos]]&amp;"/"&amp;Tabla_Gtos_Ingresos7[[#This Row],[Nombre cuenta]]</f>
        <v>649/ Otros gastos sociales</v>
      </c>
      <c r="S81" s="30">
        <f>YEAR(Tabla_Gtos_Ingresos7[[#This Row],[Fecha]])</f>
        <v>2010</v>
      </c>
      <c r="T81" s="27">
        <f>MONTH(Tabla_Gtos_Ingresos7[[#This Row],[Fecha]])</f>
        <v>9</v>
      </c>
      <c r="U81" s="30">
        <f>ROUNDUP(MONTH(Tabla_Gtos_Ingresos7[[#This Row],[Fecha]])/3, 0)</f>
        <v>3</v>
      </c>
      <c r="V81" s="30">
        <f>WEEKNUM(Tabla_Gtos_Ingresos7[[#This Row],[Fecha]])</f>
        <v>37</v>
      </c>
      <c r="W81" s="30">
        <f>(Tabla_Gtos_Ingresos7[[#This Row],[Factor]]*Tabla_Gtos_Ingresos7[[#This Row],[Haber]])+(Tabla_Gtos_Ingresos7[[#This Row],[Factor]]*Tabla_Gtos_Ingresos7[[#This Row],[Debe]])</f>
        <v>-160</v>
      </c>
      <c r="X81" s="30">
        <f>VLOOKUP(Tabla_Gtos_Ingresos7[[#This Row],[3 digitos]],PGC_Gtos_e_Ingresos[],3,FALSE)</f>
        <v>-1</v>
      </c>
    </row>
    <row r="82" spans="1:24">
      <c r="A82" s="1">
        <v>2026</v>
      </c>
      <c r="B82" s="13">
        <v>40432</v>
      </c>
      <c r="C82" s="15">
        <v>64900004</v>
      </c>
      <c r="D82" s="1" t="s">
        <v>32</v>
      </c>
      <c r="E82" s="1" t="s">
        <v>507</v>
      </c>
      <c r="F82" s="12">
        <v>370</v>
      </c>
      <c r="G82" s="12">
        <v>0</v>
      </c>
      <c r="H82" s="26" t="str">
        <f>MID(Tabla_Gtos_Ingresos7[[#This Row],[Subcuenta]],1,4)</f>
        <v>6490</v>
      </c>
      <c r="I82" s="27">
        <f>VALUE(MID(Tabla_Gtos_Ingresos7[[#This Row],[4 digitos]],1,3))</f>
        <v>649</v>
      </c>
      <c r="J82" s="27">
        <f>VALUE(MID(Tabla_Gtos_Ingresos7[[#This Row],[3 digitos]],1,2))</f>
        <v>64</v>
      </c>
      <c r="K82" s="28" t="str">
        <f>VLOOKUP(Tabla_Gtos_Ingresos7[[#This Row],[3 digitos]],PGC_Gtos_e_Ingresos[],4,FALSE)</f>
        <v>6.b</v>
      </c>
      <c r="L82" s="30" t="str">
        <f>VLOOKUP(Tabla_Gtos_Ingresos7[[#This Row],[Grupo 1]],Tabla3[],4,FALSE)</f>
        <v>6. Gtos de Personal</v>
      </c>
      <c r="M82" s="30" t="str">
        <f>VLOOKUP(Tabla_Gtos_Ingresos7[[#This Row],[Grupo 1]],Tabla3[],5,FALSE)</f>
        <v>6.b Cargas Sociales</v>
      </c>
      <c r="N82" s="28" t="str">
        <f>VLOOKUP(Tabla_Gtos_Ingresos7[[#This Row],[Grupo 1]],Tabla3[],10,FALSE)</f>
        <v>G</v>
      </c>
      <c r="O82" s="28" t="str">
        <f>VLOOKUP(Tabla_Gtos_Ingresos7[[#This Row],[Grupo 1]],Tabla3[],6,FALSE)</f>
        <v>Explotación</v>
      </c>
      <c r="P82" s="28">
        <f>VLOOKUP(Tabla_Gtos_Ingresos7[[#This Row],[Grupo 1]],Tabla3[],2,FALSE)</f>
        <v>6</v>
      </c>
      <c r="Q82" s="29" t="str">
        <f>VLOOKUP(Tabla_Gtos_Ingresos7[[#This Row],[3 digitos]],PGC_Gtos_e_Ingresos[],2,FALSE)</f>
        <v xml:space="preserve"> Otros gastos sociales</v>
      </c>
      <c r="R82" s="30" t="str">
        <f>Tabla_Gtos_Ingresos7[[#This Row],[3 digitos]]&amp;"/"&amp;Tabla_Gtos_Ingresos7[[#This Row],[Nombre cuenta]]</f>
        <v>649/ Otros gastos sociales</v>
      </c>
      <c r="S82" s="30">
        <f>YEAR(Tabla_Gtos_Ingresos7[[#This Row],[Fecha]])</f>
        <v>2010</v>
      </c>
      <c r="T82" s="27">
        <f>MONTH(Tabla_Gtos_Ingresos7[[#This Row],[Fecha]])</f>
        <v>9</v>
      </c>
      <c r="U82" s="30">
        <f>ROUNDUP(MONTH(Tabla_Gtos_Ingresos7[[#This Row],[Fecha]])/3, 0)</f>
        <v>3</v>
      </c>
      <c r="V82" s="30">
        <f>WEEKNUM(Tabla_Gtos_Ingresos7[[#This Row],[Fecha]])</f>
        <v>37</v>
      </c>
      <c r="W82" s="30">
        <f>(Tabla_Gtos_Ingresos7[[#This Row],[Factor]]*Tabla_Gtos_Ingresos7[[#This Row],[Haber]])+(Tabla_Gtos_Ingresos7[[#This Row],[Factor]]*Tabla_Gtos_Ingresos7[[#This Row],[Debe]])</f>
        <v>-370</v>
      </c>
      <c r="X82" s="30">
        <f>VLOOKUP(Tabla_Gtos_Ingresos7[[#This Row],[3 digitos]],PGC_Gtos_e_Ingresos[],3,FALSE)</f>
        <v>-1</v>
      </c>
    </row>
    <row r="83" spans="1:24">
      <c r="A83" s="1">
        <v>2591</v>
      </c>
      <c r="B83" s="13">
        <v>40493</v>
      </c>
      <c r="C83" s="15">
        <v>62600000</v>
      </c>
      <c r="D83" s="1" t="s">
        <v>24</v>
      </c>
      <c r="E83" s="2" t="s">
        <v>473</v>
      </c>
      <c r="F83" s="12">
        <v>0.9</v>
      </c>
      <c r="G83" s="12">
        <v>0</v>
      </c>
      <c r="H83" s="26" t="str">
        <f>MID(Tabla_Gtos_Ingresos7[[#This Row],[Subcuenta]],1,4)</f>
        <v>6260</v>
      </c>
      <c r="I83" s="27">
        <f>VALUE(MID(Tabla_Gtos_Ingresos7[[#This Row],[4 digitos]],1,3))</f>
        <v>626</v>
      </c>
      <c r="J83" s="27">
        <f>VALUE(MID(Tabla_Gtos_Ingresos7[[#This Row],[3 digitos]],1,2))</f>
        <v>62</v>
      </c>
      <c r="K83" s="28" t="str">
        <f>VLOOKUP(Tabla_Gtos_Ingresos7[[#This Row],[3 digitos]],PGC_Gtos_e_Ingresos[],4,FALSE)</f>
        <v>7.a</v>
      </c>
      <c r="L83" s="30" t="str">
        <f>VLOOKUP(Tabla_Gtos_Ingresos7[[#This Row],[Grupo 1]],Tabla3[],4,FALSE)</f>
        <v>7. Otros Gastos de Explotación</v>
      </c>
      <c r="M83" s="30" t="str">
        <f>VLOOKUP(Tabla_Gtos_Ingresos7[[#This Row],[Grupo 1]],Tabla3[],5,FALSE)</f>
        <v>7.a Servicios Exteriores</v>
      </c>
      <c r="N83" s="28" t="str">
        <f>VLOOKUP(Tabla_Gtos_Ingresos7[[#This Row],[Grupo 1]],Tabla3[],10,FALSE)</f>
        <v>G</v>
      </c>
      <c r="O83" s="28" t="str">
        <f>VLOOKUP(Tabla_Gtos_Ingresos7[[#This Row],[Grupo 1]],Tabla3[],6,FALSE)</f>
        <v>Explotación</v>
      </c>
      <c r="P83" s="28">
        <f>VLOOKUP(Tabla_Gtos_Ingresos7[[#This Row],[Grupo 1]],Tabla3[],2,FALSE)</f>
        <v>7</v>
      </c>
      <c r="Q83" s="29" t="str">
        <f>VLOOKUP(Tabla_Gtos_Ingresos7[[#This Row],[3 digitos]],PGC_Gtos_e_Ingresos[],2,FALSE)</f>
        <v xml:space="preserve"> Servicios bancarios y similares</v>
      </c>
      <c r="R83" s="30" t="str">
        <f>Tabla_Gtos_Ingresos7[[#This Row],[3 digitos]]&amp;"/"&amp;Tabla_Gtos_Ingresos7[[#This Row],[Nombre cuenta]]</f>
        <v>626/ Servicios bancarios y similares</v>
      </c>
      <c r="S83" s="30">
        <f>YEAR(Tabla_Gtos_Ingresos7[[#This Row],[Fecha]])</f>
        <v>2010</v>
      </c>
      <c r="T83" s="27">
        <f>MONTH(Tabla_Gtos_Ingresos7[[#This Row],[Fecha]])</f>
        <v>11</v>
      </c>
      <c r="U83" s="30">
        <f>ROUNDUP(MONTH(Tabla_Gtos_Ingresos7[[#This Row],[Fecha]])/3, 0)</f>
        <v>4</v>
      </c>
      <c r="V83" s="30">
        <f>WEEKNUM(Tabla_Gtos_Ingresos7[[#This Row],[Fecha]])</f>
        <v>46</v>
      </c>
      <c r="W83" s="30">
        <f>(Tabla_Gtos_Ingresos7[[#This Row],[Factor]]*Tabla_Gtos_Ingresos7[[#This Row],[Haber]])+(Tabla_Gtos_Ingresos7[[#This Row],[Factor]]*Tabla_Gtos_Ingresos7[[#This Row],[Debe]])</f>
        <v>-0.9</v>
      </c>
      <c r="X83" s="30">
        <f>VLOOKUP(Tabla_Gtos_Ingresos7[[#This Row],[3 digitos]],PGC_Gtos_e_Ingresos[],3,FALSE)</f>
        <v>-1</v>
      </c>
    </row>
    <row r="84" spans="1:24">
      <c r="A84" s="1">
        <v>2592</v>
      </c>
      <c r="B84" s="13">
        <v>40493</v>
      </c>
      <c r="C84" s="15">
        <v>62600000</v>
      </c>
      <c r="D84" s="1" t="s">
        <v>24</v>
      </c>
      <c r="E84" s="2" t="s">
        <v>489</v>
      </c>
      <c r="F84" s="12">
        <v>0.9</v>
      </c>
      <c r="G84" s="12">
        <v>0</v>
      </c>
      <c r="H84" s="26" t="str">
        <f>MID(Tabla_Gtos_Ingresos7[[#This Row],[Subcuenta]],1,4)</f>
        <v>6260</v>
      </c>
      <c r="I84" s="27">
        <f>VALUE(MID(Tabla_Gtos_Ingresos7[[#This Row],[4 digitos]],1,3))</f>
        <v>626</v>
      </c>
      <c r="J84" s="27">
        <f>VALUE(MID(Tabla_Gtos_Ingresos7[[#This Row],[3 digitos]],1,2))</f>
        <v>62</v>
      </c>
      <c r="K84" s="28" t="str">
        <f>VLOOKUP(Tabla_Gtos_Ingresos7[[#This Row],[3 digitos]],PGC_Gtos_e_Ingresos[],4,FALSE)</f>
        <v>7.a</v>
      </c>
      <c r="L84" s="30" t="str">
        <f>VLOOKUP(Tabla_Gtos_Ingresos7[[#This Row],[Grupo 1]],Tabla3[],4,FALSE)</f>
        <v>7. Otros Gastos de Explotación</v>
      </c>
      <c r="M84" s="30" t="str">
        <f>VLOOKUP(Tabla_Gtos_Ingresos7[[#This Row],[Grupo 1]],Tabla3[],5,FALSE)</f>
        <v>7.a Servicios Exteriores</v>
      </c>
      <c r="N84" s="28" t="str">
        <f>VLOOKUP(Tabla_Gtos_Ingresos7[[#This Row],[Grupo 1]],Tabla3[],10,FALSE)</f>
        <v>G</v>
      </c>
      <c r="O84" s="28" t="str">
        <f>VLOOKUP(Tabla_Gtos_Ingresos7[[#This Row],[Grupo 1]],Tabla3[],6,FALSE)</f>
        <v>Explotación</v>
      </c>
      <c r="P84" s="28">
        <f>VLOOKUP(Tabla_Gtos_Ingresos7[[#This Row],[Grupo 1]],Tabla3[],2,FALSE)</f>
        <v>7</v>
      </c>
      <c r="Q84" s="29" t="str">
        <f>VLOOKUP(Tabla_Gtos_Ingresos7[[#This Row],[3 digitos]],PGC_Gtos_e_Ingresos[],2,FALSE)</f>
        <v xml:space="preserve"> Servicios bancarios y similares</v>
      </c>
      <c r="R84" s="30" t="str">
        <f>Tabla_Gtos_Ingresos7[[#This Row],[3 digitos]]&amp;"/"&amp;Tabla_Gtos_Ingresos7[[#This Row],[Nombre cuenta]]</f>
        <v>626/ Servicios bancarios y similares</v>
      </c>
      <c r="S84" s="30">
        <f>YEAR(Tabla_Gtos_Ingresos7[[#This Row],[Fecha]])</f>
        <v>2010</v>
      </c>
      <c r="T84" s="27">
        <f>MONTH(Tabla_Gtos_Ingresos7[[#This Row],[Fecha]])</f>
        <v>11</v>
      </c>
      <c r="U84" s="30">
        <f>ROUNDUP(MONTH(Tabla_Gtos_Ingresos7[[#This Row],[Fecha]])/3, 0)</f>
        <v>4</v>
      </c>
      <c r="V84" s="30">
        <f>WEEKNUM(Tabla_Gtos_Ingresos7[[#This Row],[Fecha]])</f>
        <v>46</v>
      </c>
      <c r="W84" s="30">
        <f>(Tabla_Gtos_Ingresos7[[#This Row],[Factor]]*Tabla_Gtos_Ingresos7[[#This Row],[Haber]])+(Tabla_Gtos_Ingresos7[[#This Row],[Factor]]*Tabla_Gtos_Ingresos7[[#This Row],[Debe]])</f>
        <v>-0.9</v>
      </c>
      <c r="X84" s="30">
        <f>VLOOKUP(Tabla_Gtos_Ingresos7[[#This Row],[3 digitos]],PGC_Gtos_e_Ingresos[],3,FALSE)</f>
        <v>-1</v>
      </c>
    </row>
    <row r="85" spans="1:24">
      <c r="A85" s="1">
        <v>2593</v>
      </c>
      <c r="B85" s="13">
        <v>40493</v>
      </c>
      <c r="C85" s="15">
        <v>62600000</v>
      </c>
      <c r="D85" s="1" t="s">
        <v>24</v>
      </c>
      <c r="E85" s="2" t="s">
        <v>506</v>
      </c>
      <c r="F85" s="12">
        <v>0.9</v>
      </c>
      <c r="G85" s="12">
        <v>0</v>
      </c>
      <c r="H85" s="26" t="str">
        <f>MID(Tabla_Gtos_Ingresos7[[#This Row],[Subcuenta]],1,4)</f>
        <v>6260</v>
      </c>
      <c r="I85" s="27">
        <f>VALUE(MID(Tabla_Gtos_Ingresos7[[#This Row],[4 digitos]],1,3))</f>
        <v>626</v>
      </c>
      <c r="J85" s="27">
        <f>VALUE(MID(Tabla_Gtos_Ingresos7[[#This Row],[3 digitos]],1,2))</f>
        <v>62</v>
      </c>
      <c r="K85" s="28" t="str">
        <f>VLOOKUP(Tabla_Gtos_Ingresos7[[#This Row],[3 digitos]],PGC_Gtos_e_Ingresos[],4,FALSE)</f>
        <v>7.a</v>
      </c>
      <c r="L85" s="30" t="str">
        <f>VLOOKUP(Tabla_Gtos_Ingresos7[[#This Row],[Grupo 1]],Tabla3[],4,FALSE)</f>
        <v>7. Otros Gastos de Explotación</v>
      </c>
      <c r="M85" s="30" t="str">
        <f>VLOOKUP(Tabla_Gtos_Ingresos7[[#This Row],[Grupo 1]],Tabla3[],5,FALSE)</f>
        <v>7.a Servicios Exteriores</v>
      </c>
      <c r="N85" s="28" t="str">
        <f>VLOOKUP(Tabla_Gtos_Ingresos7[[#This Row],[Grupo 1]],Tabla3[],10,FALSE)</f>
        <v>G</v>
      </c>
      <c r="O85" s="28" t="str">
        <f>VLOOKUP(Tabla_Gtos_Ingresos7[[#This Row],[Grupo 1]],Tabla3[],6,FALSE)</f>
        <v>Explotación</v>
      </c>
      <c r="P85" s="28">
        <f>VLOOKUP(Tabla_Gtos_Ingresos7[[#This Row],[Grupo 1]],Tabla3[],2,FALSE)</f>
        <v>7</v>
      </c>
      <c r="Q85" s="29" t="str">
        <f>VLOOKUP(Tabla_Gtos_Ingresos7[[#This Row],[3 digitos]],PGC_Gtos_e_Ingresos[],2,FALSE)</f>
        <v xml:space="preserve"> Servicios bancarios y similares</v>
      </c>
      <c r="R85" s="30" t="str">
        <f>Tabla_Gtos_Ingresos7[[#This Row],[3 digitos]]&amp;"/"&amp;Tabla_Gtos_Ingresos7[[#This Row],[Nombre cuenta]]</f>
        <v>626/ Servicios bancarios y similares</v>
      </c>
      <c r="S85" s="30">
        <f>YEAR(Tabla_Gtos_Ingresos7[[#This Row],[Fecha]])</f>
        <v>2010</v>
      </c>
      <c r="T85" s="27">
        <f>MONTH(Tabla_Gtos_Ingresos7[[#This Row],[Fecha]])</f>
        <v>11</v>
      </c>
      <c r="U85" s="30">
        <f>ROUNDUP(MONTH(Tabla_Gtos_Ingresos7[[#This Row],[Fecha]])/3, 0)</f>
        <v>4</v>
      </c>
      <c r="V85" s="30">
        <f>WEEKNUM(Tabla_Gtos_Ingresos7[[#This Row],[Fecha]])</f>
        <v>46</v>
      </c>
      <c r="W85" s="30">
        <f>(Tabla_Gtos_Ingresos7[[#This Row],[Factor]]*Tabla_Gtos_Ingresos7[[#This Row],[Haber]])+(Tabla_Gtos_Ingresos7[[#This Row],[Factor]]*Tabla_Gtos_Ingresos7[[#This Row],[Debe]])</f>
        <v>-0.9</v>
      </c>
      <c r="X85" s="30">
        <f>VLOOKUP(Tabla_Gtos_Ingresos7[[#This Row],[3 digitos]],PGC_Gtos_e_Ingresos[],3,FALSE)</f>
        <v>-1</v>
      </c>
    </row>
    <row r="86" spans="1:24">
      <c r="A86" s="1">
        <v>2598</v>
      </c>
      <c r="B86" s="13">
        <v>40493</v>
      </c>
      <c r="C86" s="15">
        <v>62600000</v>
      </c>
      <c r="D86" s="1" t="s">
        <v>24</v>
      </c>
      <c r="E86" s="2" t="s">
        <v>508</v>
      </c>
      <c r="F86" s="12">
        <v>0.9</v>
      </c>
      <c r="G86" s="12">
        <v>0</v>
      </c>
      <c r="H86" s="26" t="str">
        <f>MID(Tabla_Gtos_Ingresos7[[#This Row],[Subcuenta]],1,4)</f>
        <v>6260</v>
      </c>
      <c r="I86" s="27">
        <f>VALUE(MID(Tabla_Gtos_Ingresos7[[#This Row],[4 digitos]],1,3))</f>
        <v>626</v>
      </c>
      <c r="J86" s="27">
        <f>VALUE(MID(Tabla_Gtos_Ingresos7[[#This Row],[3 digitos]],1,2))</f>
        <v>62</v>
      </c>
      <c r="K86" s="28" t="str">
        <f>VLOOKUP(Tabla_Gtos_Ingresos7[[#This Row],[3 digitos]],PGC_Gtos_e_Ingresos[],4,FALSE)</f>
        <v>7.a</v>
      </c>
      <c r="L86" s="30" t="str">
        <f>VLOOKUP(Tabla_Gtos_Ingresos7[[#This Row],[Grupo 1]],Tabla3[],4,FALSE)</f>
        <v>7. Otros Gastos de Explotación</v>
      </c>
      <c r="M86" s="30" t="str">
        <f>VLOOKUP(Tabla_Gtos_Ingresos7[[#This Row],[Grupo 1]],Tabla3[],5,FALSE)</f>
        <v>7.a Servicios Exteriores</v>
      </c>
      <c r="N86" s="28" t="str">
        <f>VLOOKUP(Tabla_Gtos_Ingresos7[[#This Row],[Grupo 1]],Tabla3[],10,FALSE)</f>
        <v>G</v>
      </c>
      <c r="O86" s="28" t="str">
        <f>VLOOKUP(Tabla_Gtos_Ingresos7[[#This Row],[Grupo 1]],Tabla3[],6,FALSE)</f>
        <v>Explotación</v>
      </c>
      <c r="P86" s="28">
        <f>VLOOKUP(Tabla_Gtos_Ingresos7[[#This Row],[Grupo 1]],Tabla3[],2,FALSE)</f>
        <v>7</v>
      </c>
      <c r="Q86" s="29" t="str">
        <f>VLOOKUP(Tabla_Gtos_Ingresos7[[#This Row],[3 digitos]],PGC_Gtos_e_Ingresos[],2,FALSE)</f>
        <v xml:space="preserve"> Servicios bancarios y similares</v>
      </c>
      <c r="R86" s="30" t="str">
        <f>Tabla_Gtos_Ingresos7[[#This Row],[3 digitos]]&amp;"/"&amp;Tabla_Gtos_Ingresos7[[#This Row],[Nombre cuenta]]</f>
        <v>626/ Servicios bancarios y similares</v>
      </c>
      <c r="S86" s="30">
        <f>YEAR(Tabla_Gtos_Ingresos7[[#This Row],[Fecha]])</f>
        <v>2010</v>
      </c>
      <c r="T86" s="27">
        <f>MONTH(Tabla_Gtos_Ingresos7[[#This Row],[Fecha]])</f>
        <v>11</v>
      </c>
      <c r="U86" s="30">
        <f>ROUNDUP(MONTH(Tabla_Gtos_Ingresos7[[#This Row],[Fecha]])/3, 0)</f>
        <v>4</v>
      </c>
      <c r="V86" s="30">
        <f>WEEKNUM(Tabla_Gtos_Ingresos7[[#This Row],[Fecha]])</f>
        <v>46</v>
      </c>
      <c r="W86" s="30">
        <f>(Tabla_Gtos_Ingresos7[[#This Row],[Factor]]*Tabla_Gtos_Ingresos7[[#This Row],[Haber]])+(Tabla_Gtos_Ingresos7[[#This Row],[Factor]]*Tabla_Gtos_Ingresos7[[#This Row],[Debe]])</f>
        <v>-0.9</v>
      </c>
      <c r="X86" s="30">
        <f>VLOOKUP(Tabla_Gtos_Ingresos7[[#This Row],[3 digitos]],PGC_Gtos_e_Ingresos[],3,FALSE)</f>
        <v>-1</v>
      </c>
    </row>
    <row r="87" spans="1:24">
      <c r="A87" s="1">
        <v>2583</v>
      </c>
      <c r="B87" s="13">
        <v>40493</v>
      </c>
      <c r="C87" s="15">
        <v>70000200</v>
      </c>
      <c r="D87" s="1" t="s">
        <v>45</v>
      </c>
      <c r="E87" s="1" t="s">
        <v>525</v>
      </c>
      <c r="F87" s="12">
        <v>0</v>
      </c>
      <c r="G87" s="12">
        <v>189.42</v>
      </c>
      <c r="H87" s="26" t="str">
        <f>MID(Tabla_Gtos_Ingresos7[[#This Row],[Subcuenta]],1,4)</f>
        <v>7000</v>
      </c>
      <c r="I87" s="27">
        <f>VALUE(MID(Tabla_Gtos_Ingresos7[[#This Row],[4 digitos]],1,3))</f>
        <v>700</v>
      </c>
      <c r="J87" s="27">
        <f>VALUE(MID(Tabla_Gtos_Ingresos7[[#This Row],[3 digitos]],1,2))</f>
        <v>70</v>
      </c>
      <c r="K87" s="28" t="str">
        <f>VLOOKUP(Tabla_Gtos_Ingresos7[[#This Row],[3 digitos]],PGC_Gtos_e_Ingresos[],4,FALSE)</f>
        <v>1a</v>
      </c>
      <c r="L87" s="30" t="str">
        <f>VLOOKUP(Tabla_Gtos_Ingresos7[[#This Row],[Grupo 1]],Tabla3[],4,FALSE)</f>
        <v>1. Importe Neto Cifra de Negocios</v>
      </c>
      <c r="M87" s="30" t="str">
        <f>VLOOKUP(Tabla_Gtos_Ingresos7[[#This Row],[Grupo 1]],Tabla3[],5,FALSE)</f>
        <v>1.a Ventas</v>
      </c>
      <c r="N87" s="28" t="str">
        <f>VLOOKUP(Tabla_Gtos_Ingresos7[[#This Row],[Grupo 1]],Tabla3[],10,FALSE)</f>
        <v>I</v>
      </c>
      <c r="O87" s="28" t="str">
        <f>VLOOKUP(Tabla_Gtos_Ingresos7[[#This Row],[Grupo 1]],Tabla3[],6,FALSE)</f>
        <v>Explotación</v>
      </c>
      <c r="P87" s="28">
        <f>VLOOKUP(Tabla_Gtos_Ingresos7[[#This Row],[Grupo 1]],Tabla3[],2,FALSE)</f>
        <v>1</v>
      </c>
      <c r="Q87" s="29" t="str">
        <f>VLOOKUP(Tabla_Gtos_Ingresos7[[#This Row],[3 digitos]],PGC_Gtos_e_Ingresos[],2,FALSE)</f>
        <v xml:space="preserve"> Ventas de mercaderías</v>
      </c>
      <c r="R87" s="30" t="str">
        <f>Tabla_Gtos_Ingresos7[[#This Row],[3 digitos]]&amp;"/"&amp;Tabla_Gtos_Ingresos7[[#This Row],[Nombre cuenta]]</f>
        <v>700/ Ventas de mercaderías</v>
      </c>
      <c r="S87" s="30">
        <f>YEAR(Tabla_Gtos_Ingresos7[[#This Row],[Fecha]])</f>
        <v>2010</v>
      </c>
      <c r="T87" s="27">
        <f>MONTH(Tabla_Gtos_Ingresos7[[#This Row],[Fecha]])</f>
        <v>11</v>
      </c>
      <c r="U87" s="30">
        <f>ROUNDUP(MONTH(Tabla_Gtos_Ingresos7[[#This Row],[Fecha]])/3, 0)</f>
        <v>4</v>
      </c>
      <c r="V87" s="30">
        <f>WEEKNUM(Tabla_Gtos_Ingresos7[[#This Row],[Fecha]])</f>
        <v>46</v>
      </c>
      <c r="W87" s="30">
        <f>(Tabla_Gtos_Ingresos7[[#This Row],[Factor]]*Tabla_Gtos_Ingresos7[[#This Row],[Haber]])+(Tabla_Gtos_Ingresos7[[#This Row],[Factor]]*Tabla_Gtos_Ingresos7[[#This Row],[Debe]])</f>
        <v>189.42</v>
      </c>
      <c r="X87" s="30">
        <f>VLOOKUP(Tabla_Gtos_Ingresos7[[#This Row],[3 digitos]],PGC_Gtos_e_Ingresos[],3,FALSE)</f>
        <v>1</v>
      </c>
    </row>
    <row r="88" spans="1:24">
      <c r="A88" s="1">
        <v>2892</v>
      </c>
      <c r="B88" s="13">
        <v>40523</v>
      </c>
      <c r="C88" s="15">
        <v>62900020</v>
      </c>
      <c r="D88" s="1" t="s">
        <v>28</v>
      </c>
      <c r="E88" s="1" t="s">
        <v>520</v>
      </c>
      <c r="F88" s="12">
        <v>650.66</v>
      </c>
      <c r="G88" s="12">
        <v>0</v>
      </c>
      <c r="H88" s="26" t="str">
        <f>MID(Tabla_Gtos_Ingresos7[[#This Row],[Subcuenta]],1,4)</f>
        <v>6290</v>
      </c>
      <c r="I88" s="27">
        <f>VALUE(MID(Tabla_Gtos_Ingresos7[[#This Row],[4 digitos]],1,3))</f>
        <v>629</v>
      </c>
      <c r="J88" s="27">
        <f>VALUE(MID(Tabla_Gtos_Ingresos7[[#This Row],[3 digitos]],1,2))</f>
        <v>62</v>
      </c>
      <c r="K88" s="28" t="str">
        <f>VLOOKUP(Tabla_Gtos_Ingresos7[[#This Row],[3 digitos]],PGC_Gtos_e_Ingresos[],4,FALSE)</f>
        <v>7.a</v>
      </c>
      <c r="L88" s="30" t="str">
        <f>VLOOKUP(Tabla_Gtos_Ingresos7[[#This Row],[Grupo 1]],Tabla3[],4,FALSE)</f>
        <v>7. Otros Gastos de Explotación</v>
      </c>
      <c r="M88" s="30" t="str">
        <f>VLOOKUP(Tabla_Gtos_Ingresos7[[#This Row],[Grupo 1]],Tabla3[],5,FALSE)</f>
        <v>7.a Servicios Exteriores</v>
      </c>
      <c r="N88" s="28" t="str">
        <f>VLOOKUP(Tabla_Gtos_Ingresos7[[#This Row],[Grupo 1]],Tabla3[],10,FALSE)</f>
        <v>G</v>
      </c>
      <c r="O88" s="28" t="str">
        <f>VLOOKUP(Tabla_Gtos_Ingresos7[[#This Row],[Grupo 1]],Tabla3[],6,FALSE)</f>
        <v>Explotación</v>
      </c>
      <c r="P88" s="28">
        <f>VLOOKUP(Tabla_Gtos_Ingresos7[[#This Row],[Grupo 1]],Tabla3[],2,FALSE)</f>
        <v>7</v>
      </c>
      <c r="Q88" s="29" t="str">
        <f>VLOOKUP(Tabla_Gtos_Ingresos7[[#This Row],[3 digitos]],PGC_Gtos_e_Ingresos[],2,FALSE)</f>
        <v xml:space="preserve"> Otros servicios</v>
      </c>
      <c r="R88" s="30" t="str">
        <f>Tabla_Gtos_Ingresos7[[#This Row],[3 digitos]]&amp;"/"&amp;Tabla_Gtos_Ingresos7[[#This Row],[Nombre cuenta]]</f>
        <v>629/ Otros servicios</v>
      </c>
      <c r="S88" s="30">
        <f>YEAR(Tabla_Gtos_Ingresos7[[#This Row],[Fecha]])</f>
        <v>2010</v>
      </c>
      <c r="T88" s="27">
        <f>MONTH(Tabla_Gtos_Ingresos7[[#This Row],[Fecha]])</f>
        <v>12</v>
      </c>
      <c r="U88" s="30">
        <f>ROUNDUP(MONTH(Tabla_Gtos_Ingresos7[[#This Row],[Fecha]])/3, 0)</f>
        <v>4</v>
      </c>
      <c r="V88" s="30">
        <f>WEEKNUM(Tabla_Gtos_Ingresos7[[#This Row],[Fecha]])</f>
        <v>50</v>
      </c>
      <c r="W88" s="30">
        <f>(Tabla_Gtos_Ingresos7[[#This Row],[Factor]]*Tabla_Gtos_Ingresos7[[#This Row],[Haber]])+(Tabla_Gtos_Ingresos7[[#This Row],[Factor]]*Tabla_Gtos_Ingresos7[[#This Row],[Debe]])</f>
        <v>-650.66</v>
      </c>
      <c r="X88" s="30">
        <f>VLOOKUP(Tabla_Gtos_Ingresos7[[#This Row],[3 digitos]],PGC_Gtos_e_Ingresos[],3,FALSE)</f>
        <v>-1</v>
      </c>
    </row>
    <row r="89" spans="1:24">
      <c r="A89" s="1">
        <v>2888</v>
      </c>
      <c r="B89" s="13">
        <v>40523</v>
      </c>
      <c r="C89" s="15">
        <v>70000224</v>
      </c>
      <c r="D89" s="1" t="s">
        <v>45</v>
      </c>
      <c r="E89" s="1" t="s">
        <v>632</v>
      </c>
      <c r="F89" s="12">
        <v>0</v>
      </c>
      <c r="G89" s="12">
        <v>23.32</v>
      </c>
      <c r="H89" s="26" t="str">
        <f>MID(Tabla_Gtos_Ingresos7[[#This Row],[Subcuenta]],1,4)</f>
        <v>7000</v>
      </c>
      <c r="I89" s="27">
        <f>VALUE(MID(Tabla_Gtos_Ingresos7[[#This Row],[4 digitos]],1,3))</f>
        <v>700</v>
      </c>
      <c r="J89" s="27">
        <f>VALUE(MID(Tabla_Gtos_Ingresos7[[#This Row],[3 digitos]],1,2))</f>
        <v>70</v>
      </c>
      <c r="K89" s="28" t="str">
        <f>VLOOKUP(Tabla_Gtos_Ingresos7[[#This Row],[3 digitos]],PGC_Gtos_e_Ingresos[],4,FALSE)</f>
        <v>1a</v>
      </c>
      <c r="L89" s="30" t="str">
        <f>VLOOKUP(Tabla_Gtos_Ingresos7[[#This Row],[Grupo 1]],Tabla3[],4,FALSE)</f>
        <v>1. Importe Neto Cifra de Negocios</v>
      </c>
      <c r="M89" s="30" t="str">
        <f>VLOOKUP(Tabla_Gtos_Ingresos7[[#This Row],[Grupo 1]],Tabla3[],5,FALSE)</f>
        <v>1.a Ventas</v>
      </c>
      <c r="N89" s="28" t="str">
        <f>VLOOKUP(Tabla_Gtos_Ingresos7[[#This Row],[Grupo 1]],Tabla3[],10,FALSE)</f>
        <v>I</v>
      </c>
      <c r="O89" s="28" t="str">
        <f>VLOOKUP(Tabla_Gtos_Ingresos7[[#This Row],[Grupo 1]],Tabla3[],6,FALSE)</f>
        <v>Explotación</v>
      </c>
      <c r="P89" s="28">
        <f>VLOOKUP(Tabla_Gtos_Ingresos7[[#This Row],[Grupo 1]],Tabla3[],2,FALSE)</f>
        <v>1</v>
      </c>
      <c r="Q89" s="29" t="str">
        <f>VLOOKUP(Tabla_Gtos_Ingresos7[[#This Row],[3 digitos]],PGC_Gtos_e_Ingresos[],2,FALSE)</f>
        <v xml:space="preserve"> Ventas de mercaderías</v>
      </c>
      <c r="R89" s="30" t="str">
        <f>Tabla_Gtos_Ingresos7[[#This Row],[3 digitos]]&amp;"/"&amp;Tabla_Gtos_Ingresos7[[#This Row],[Nombre cuenta]]</f>
        <v>700/ Ventas de mercaderías</v>
      </c>
      <c r="S89" s="30">
        <f>YEAR(Tabla_Gtos_Ingresos7[[#This Row],[Fecha]])</f>
        <v>2010</v>
      </c>
      <c r="T89" s="27">
        <f>MONTH(Tabla_Gtos_Ingresos7[[#This Row],[Fecha]])</f>
        <v>12</v>
      </c>
      <c r="U89" s="30">
        <f>ROUNDUP(MONTH(Tabla_Gtos_Ingresos7[[#This Row],[Fecha]])/3, 0)</f>
        <v>4</v>
      </c>
      <c r="V89" s="30">
        <f>WEEKNUM(Tabla_Gtos_Ingresos7[[#This Row],[Fecha]])</f>
        <v>50</v>
      </c>
      <c r="W89" s="30">
        <f>(Tabla_Gtos_Ingresos7[[#This Row],[Factor]]*Tabla_Gtos_Ingresos7[[#This Row],[Haber]])+(Tabla_Gtos_Ingresos7[[#This Row],[Factor]]*Tabla_Gtos_Ingresos7[[#This Row],[Debe]])</f>
        <v>23.32</v>
      </c>
      <c r="X89" s="30">
        <f>VLOOKUP(Tabla_Gtos_Ingresos7[[#This Row],[3 digitos]],PGC_Gtos_e_Ingresos[],3,FALSE)</f>
        <v>1</v>
      </c>
    </row>
    <row r="90" spans="1:24">
      <c r="A90" s="1">
        <v>211</v>
      </c>
      <c r="B90" s="13">
        <v>40221</v>
      </c>
      <c r="C90" s="15">
        <v>70000017</v>
      </c>
      <c r="D90" s="1" t="s">
        <v>45</v>
      </c>
      <c r="E90" s="2" t="s">
        <v>558</v>
      </c>
      <c r="F90" s="12">
        <v>0</v>
      </c>
      <c r="G90" s="12">
        <v>267.63</v>
      </c>
      <c r="H90" s="26" t="str">
        <f>MID(Tabla_Gtos_Ingresos7[[#This Row],[Subcuenta]],1,4)</f>
        <v>7000</v>
      </c>
      <c r="I90" s="27">
        <f>VALUE(MID(Tabla_Gtos_Ingresos7[[#This Row],[4 digitos]],1,3))</f>
        <v>700</v>
      </c>
      <c r="J90" s="27">
        <f>VALUE(MID(Tabla_Gtos_Ingresos7[[#This Row],[3 digitos]],1,2))</f>
        <v>70</v>
      </c>
      <c r="K90" s="28" t="str">
        <f>VLOOKUP(Tabla_Gtos_Ingresos7[[#This Row],[3 digitos]],PGC_Gtos_e_Ingresos[],4,FALSE)</f>
        <v>1a</v>
      </c>
      <c r="L90" s="30" t="str">
        <f>VLOOKUP(Tabla_Gtos_Ingresos7[[#This Row],[Grupo 1]],Tabla3[],4,FALSE)</f>
        <v>1. Importe Neto Cifra de Negocios</v>
      </c>
      <c r="M90" s="30" t="str">
        <f>VLOOKUP(Tabla_Gtos_Ingresos7[[#This Row],[Grupo 1]],Tabla3[],5,FALSE)</f>
        <v>1.a Ventas</v>
      </c>
      <c r="N90" s="28" t="str">
        <f>VLOOKUP(Tabla_Gtos_Ingresos7[[#This Row],[Grupo 1]],Tabla3[],10,FALSE)</f>
        <v>I</v>
      </c>
      <c r="O90" s="28" t="str">
        <f>VLOOKUP(Tabla_Gtos_Ingresos7[[#This Row],[Grupo 1]],Tabla3[],6,FALSE)</f>
        <v>Explotación</v>
      </c>
      <c r="P90" s="28">
        <f>VLOOKUP(Tabla_Gtos_Ingresos7[[#This Row],[Grupo 1]],Tabla3[],2,FALSE)</f>
        <v>1</v>
      </c>
      <c r="Q90" s="29" t="str">
        <f>VLOOKUP(Tabla_Gtos_Ingresos7[[#This Row],[3 digitos]],PGC_Gtos_e_Ingresos[],2,FALSE)</f>
        <v xml:space="preserve"> Ventas de mercaderías</v>
      </c>
      <c r="R90" s="30" t="str">
        <f>Tabla_Gtos_Ingresos7[[#This Row],[3 digitos]]&amp;"/"&amp;Tabla_Gtos_Ingresos7[[#This Row],[Nombre cuenta]]</f>
        <v>700/ Ventas de mercaderías</v>
      </c>
      <c r="S90" s="30">
        <f>YEAR(Tabla_Gtos_Ingresos7[[#This Row],[Fecha]])</f>
        <v>2010</v>
      </c>
      <c r="T90" s="27">
        <f>MONTH(Tabla_Gtos_Ingresos7[[#This Row],[Fecha]])</f>
        <v>2</v>
      </c>
      <c r="U90" s="30">
        <f>ROUNDUP(MONTH(Tabla_Gtos_Ingresos7[[#This Row],[Fecha]])/3, 0)</f>
        <v>1</v>
      </c>
      <c r="V90" s="30">
        <f>WEEKNUM(Tabla_Gtos_Ingresos7[[#This Row],[Fecha]])</f>
        <v>7</v>
      </c>
      <c r="W90" s="30">
        <f>(Tabla_Gtos_Ingresos7[[#This Row],[Factor]]*Tabla_Gtos_Ingresos7[[#This Row],[Haber]])+(Tabla_Gtos_Ingresos7[[#This Row],[Factor]]*Tabla_Gtos_Ingresos7[[#This Row],[Debe]])</f>
        <v>267.63</v>
      </c>
      <c r="X90" s="30">
        <f>VLOOKUP(Tabla_Gtos_Ingresos7[[#This Row],[3 digitos]],PGC_Gtos_e_Ingresos[],3,FALSE)</f>
        <v>1</v>
      </c>
    </row>
    <row r="91" spans="1:24">
      <c r="A91" s="1">
        <v>889</v>
      </c>
      <c r="B91" s="13">
        <v>40310</v>
      </c>
      <c r="C91" s="15">
        <v>70000079</v>
      </c>
      <c r="D91" s="1" t="s">
        <v>45</v>
      </c>
      <c r="E91" s="1" t="s">
        <v>395</v>
      </c>
      <c r="F91" s="12">
        <v>0</v>
      </c>
      <c r="G91" s="12">
        <v>30.14</v>
      </c>
      <c r="H91" s="26" t="str">
        <f>MID(Tabla_Gtos_Ingresos7[[#This Row],[Subcuenta]],1,4)</f>
        <v>7000</v>
      </c>
      <c r="I91" s="27">
        <f>VALUE(MID(Tabla_Gtos_Ingresos7[[#This Row],[4 digitos]],1,3))</f>
        <v>700</v>
      </c>
      <c r="J91" s="27">
        <f>VALUE(MID(Tabla_Gtos_Ingresos7[[#This Row],[3 digitos]],1,2))</f>
        <v>70</v>
      </c>
      <c r="K91" s="28" t="str">
        <f>VLOOKUP(Tabla_Gtos_Ingresos7[[#This Row],[3 digitos]],PGC_Gtos_e_Ingresos[],4,FALSE)</f>
        <v>1a</v>
      </c>
      <c r="L91" s="30" t="str">
        <f>VLOOKUP(Tabla_Gtos_Ingresos7[[#This Row],[Grupo 1]],Tabla3[],4,FALSE)</f>
        <v>1. Importe Neto Cifra de Negocios</v>
      </c>
      <c r="M91" s="30" t="str">
        <f>VLOOKUP(Tabla_Gtos_Ingresos7[[#This Row],[Grupo 1]],Tabla3[],5,FALSE)</f>
        <v>1.a Ventas</v>
      </c>
      <c r="N91" s="28" t="str">
        <f>VLOOKUP(Tabla_Gtos_Ingresos7[[#This Row],[Grupo 1]],Tabla3[],10,FALSE)</f>
        <v>I</v>
      </c>
      <c r="O91" s="28" t="str">
        <f>VLOOKUP(Tabla_Gtos_Ingresos7[[#This Row],[Grupo 1]],Tabla3[],6,FALSE)</f>
        <v>Explotación</v>
      </c>
      <c r="P91" s="28">
        <f>VLOOKUP(Tabla_Gtos_Ingresos7[[#This Row],[Grupo 1]],Tabla3[],2,FALSE)</f>
        <v>1</v>
      </c>
      <c r="Q91" s="29" t="str">
        <f>VLOOKUP(Tabla_Gtos_Ingresos7[[#This Row],[3 digitos]],PGC_Gtos_e_Ingresos[],2,FALSE)</f>
        <v xml:space="preserve"> Ventas de mercaderías</v>
      </c>
      <c r="R91" s="30" t="str">
        <f>Tabla_Gtos_Ingresos7[[#This Row],[3 digitos]]&amp;"/"&amp;Tabla_Gtos_Ingresos7[[#This Row],[Nombre cuenta]]</f>
        <v>700/ Ventas de mercaderías</v>
      </c>
      <c r="S91" s="30">
        <f>YEAR(Tabla_Gtos_Ingresos7[[#This Row],[Fecha]])</f>
        <v>2010</v>
      </c>
      <c r="T91" s="27">
        <f>MONTH(Tabla_Gtos_Ingresos7[[#This Row],[Fecha]])</f>
        <v>5</v>
      </c>
      <c r="U91" s="30">
        <f>ROUNDUP(MONTH(Tabla_Gtos_Ingresos7[[#This Row],[Fecha]])/3, 0)</f>
        <v>2</v>
      </c>
      <c r="V91" s="30">
        <f>WEEKNUM(Tabla_Gtos_Ingresos7[[#This Row],[Fecha]])</f>
        <v>20</v>
      </c>
      <c r="W91" s="30">
        <f>(Tabla_Gtos_Ingresos7[[#This Row],[Factor]]*Tabla_Gtos_Ingresos7[[#This Row],[Haber]])+(Tabla_Gtos_Ingresos7[[#This Row],[Factor]]*Tabla_Gtos_Ingresos7[[#This Row],[Debe]])</f>
        <v>30.14</v>
      </c>
      <c r="X91" s="30">
        <f>VLOOKUP(Tabla_Gtos_Ingresos7[[#This Row],[3 digitos]],PGC_Gtos_e_Ingresos[],3,FALSE)</f>
        <v>1</v>
      </c>
    </row>
    <row r="92" spans="1:24">
      <c r="A92" s="1">
        <v>1172</v>
      </c>
      <c r="B92" s="13">
        <v>40341</v>
      </c>
      <c r="C92" s="15">
        <v>62200036</v>
      </c>
      <c r="D92" s="1" t="s">
        <v>21</v>
      </c>
      <c r="E92" s="1" t="s">
        <v>304</v>
      </c>
      <c r="F92" s="12">
        <v>188.09</v>
      </c>
      <c r="G92" s="12">
        <v>0</v>
      </c>
      <c r="H92" s="26" t="str">
        <f>MID(Tabla_Gtos_Ingresos7[[#This Row],[Subcuenta]],1,4)</f>
        <v>6220</v>
      </c>
      <c r="I92" s="27">
        <f>VALUE(MID(Tabla_Gtos_Ingresos7[[#This Row],[4 digitos]],1,3))</f>
        <v>622</v>
      </c>
      <c r="J92" s="27">
        <f>VALUE(MID(Tabla_Gtos_Ingresos7[[#This Row],[3 digitos]],1,2))</f>
        <v>62</v>
      </c>
      <c r="K92" s="28" t="str">
        <f>VLOOKUP(Tabla_Gtos_Ingresos7[[#This Row],[3 digitos]],PGC_Gtos_e_Ingresos[],4,FALSE)</f>
        <v>7.a</v>
      </c>
      <c r="L92" s="30" t="str">
        <f>VLOOKUP(Tabla_Gtos_Ingresos7[[#This Row],[Grupo 1]],Tabla3[],4,FALSE)</f>
        <v>7. Otros Gastos de Explotación</v>
      </c>
      <c r="M92" s="30" t="str">
        <f>VLOOKUP(Tabla_Gtos_Ingresos7[[#This Row],[Grupo 1]],Tabla3[],5,FALSE)</f>
        <v>7.a Servicios Exteriores</v>
      </c>
      <c r="N92" s="28" t="str">
        <f>VLOOKUP(Tabla_Gtos_Ingresos7[[#This Row],[Grupo 1]],Tabla3[],10,FALSE)</f>
        <v>G</v>
      </c>
      <c r="O92" s="28" t="str">
        <f>VLOOKUP(Tabla_Gtos_Ingresos7[[#This Row],[Grupo 1]],Tabla3[],6,FALSE)</f>
        <v>Explotación</v>
      </c>
      <c r="P92" s="28">
        <f>VLOOKUP(Tabla_Gtos_Ingresos7[[#This Row],[Grupo 1]],Tabla3[],2,FALSE)</f>
        <v>7</v>
      </c>
      <c r="Q92" s="29" t="str">
        <f>VLOOKUP(Tabla_Gtos_Ingresos7[[#This Row],[3 digitos]],PGC_Gtos_e_Ingresos[],2,FALSE)</f>
        <v xml:space="preserve"> Reparaciones y conservación</v>
      </c>
      <c r="R92" s="30" t="str">
        <f>Tabla_Gtos_Ingresos7[[#This Row],[3 digitos]]&amp;"/"&amp;Tabla_Gtos_Ingresos7[[#This Row],[Nombre cuenta]]</f>
        <v>622/ Reparaciones y conservación</v>
      </c>
      <c r="S92" s="30">
        <f>YEAR(Tabla_Gtos_Ingresos7[[#This Row],[Fecha]])</f>
        <v>2010</v>
      </c>
      <c r="T92" s="27">
        <f>MONTH(Tabla_Gtos_Ingresos7[[#This Row],[Fecha]])</f>
        <v>6</v>
      </c>
      <c r="U92" s="30">
        <f>ROUNDUP(MONTH(Tabla_Gtos_Ingresos7[[#This Row],[Fecha]])/3, 0)</f>
        <v>2</v>
      </c>
      <c r="V92" s="30">
        <f>WEEKNUM(Tabla_Gtos_Ingresos7[[#This Row],[Fecha]])</f>
        <v>24</v>
      </c>
      <c r="W92" s="30">
        <f>(Tabla_Gtos_Ingresos7[[#This Row],[Factor]]*Tabla_Gtos_Ingresos7[[#This Row],[Haber]])+(Tabla_Gtos_Ingresos7[[#This Row],[Factor]]*Tabla_Gtos_Ingresos7[[#This Row],[Debe]])</f>
        <v>-188.09</v>
      </c>
      <c r="X92" s="30">
        <f>VLOOKUP(Tabla_Gtos_Ingresos7[[#This Row],[3 digitos]],PGC_Gtos_e_Ingresos[],3,FALSE)</f>
        <v>-1</v>
      </c>
    </row>
    <row r="93" spans="1:24">
      <c r="A93" s="1">
        <v>1177</v>
      </c>
      <c r="B93" s="13">
        <v>40341</v>
      </c>
      <c r="C93" s="15">
        <v>62400000</v>
      </c>
      <c r="D93" s="1" t="s">
        <v>23</v>
      </c>
      <c r="E93" s="2" t="s">
        <v>399</v>
      </c>
      <c r="F93" s="12">
        <v>3033</v>
      </c>
      <c r="G93" s="12">
        <v>0</v>
      </c>
      <c r="H93" s="26" t="str">
        <f>MID(Tabla_Gtos_Ingresos7[[#This Row],[Subcuenta]],1,4)</f>
        <v>6240</v>
      </c>
      <c r="I93" s="27">
        <f>VALUE(MID(Tabla_Gtos_Ingresos7[[#This Row],[4 digitos]],1,3))</f>
        <v>624</v>
      </c>
      <c r="J93" s="27">
        <f>VALUE(MID(Tabla_Gtos_Ingresos7[[#This Row],[3 digitos]],1,2))</f>
        <v>62</v>
      </c>
      <c r="K93" s="28" t="str">
        <f>VLOOKUP(Tabla_Gtos_Ingresos7[[#This Row],[3 digitos]],PGC_Gtos_e_Ingresos[],4,FALSE)</f>
        <v>7.a</v>
      </c>
      <c r="L93" s="30" t="str">
        <f>VLOOKUP(Tabla_Gtos_Ingresos7[[#This Row],[Grupo 1]],Tabla3[],4,FALSE)</f>
        <v>7. Otros Gastos de Explotación</v>
      </c>
      <c r="M93" s="30" t="str">
        <f>VLOOKUP(Tabla_Gtos_Ingresos7[[#This Row],[Grupo 1]],Tabla3[],5,FALSE)</f>
        <v>7.a Servicios Exteriores</v>
      </c>
      <c r="N93" s="28" t="str">
        <f>VLOOKUP(Tabla_Gtos_Ingresos7[[#This Row],[Grupo 1]],Tabla3[],10,FALSE)</f>
        <v>G</v>
      </c>
      <c r="O93" s="28" t="str">
        <f>VLOOKUP(Tabla_Gtos_Ingresos7[[#This Row],[Grupo 1]],Tabla3[],6,FALSE)</f>
        <v>Explotación</v>
      </c>
      <c r="P93" s="28">
        <f>VLOOKUP(Tabla_Gtos_Ingresos7[[#This Row],[Grupo 1]],Tabla3[],2,FALSE)</f>
        <v>7</v>
      </c>
      <c r="Q93" s="29" t="str">
        <f>VLOOKUP(Tabla_Gtos_Ingresos7[[#This Row],[3 digitos]],PGC_Gtos_e_Ingresos[],2,FALSE)</f>
        <v xml:space="preserve"> Transportes</v>
      </c>
      <c r="R93" s="30" t="str">
        <f>Tabla_Gtos_Ingresos7[[#This Row],[3 digitos]]&amp;"/"&amp;Tabla_Gtos_Ingresos7[[#This Row],[Nombre cuenta]]</f>
        <v>624/ Transportes</v>
      </c>
      <c r="S93" s="30">
        <f>YEAR(Tabla_Gtos_Ingresos7[[#This Row],[Fecha]])</f>
        <v>2010</v>
      </c>
      <c r="T93" s="27">
        <f>MONTH(Tabla_Gtos_Ingresos7[[#This Row],[Fecha]])</f>
        <v>6</v>
      </c>
      <c r="U93" s="30">
        <f>ROUNDUP(MONTH(Tabla_Gtos_Ingresos7[[#This Row],[Fecha]])/3, 0)</f>
        <v>2</v>
      </c>
      <c r="V93" s="30">
        <f>WEEKNUM(Tabla_Gtos_Ingresos7[[#This Row],[Fecha]])</f>
        <v>24</v>
      </c>
      <c r="W93" s="30">
        <f>(Tabla_Gtos_Ingresos7[[#This Row],[Factor]]*Tabla_Gtos_Ingresos7[[#This Row],[Haber]])+(Tabla_Gtos_Ingresos7[[#This Row],[Factor]]*Tabla_Gtos_Ingresos7[[#This Row],[Debe]])</f>
        <v>-3033</v>
      </c>
      <c r="X93" s="30">
        <f>VLOOKUP(Tabla_Gtos_Ingresos7[[#This Row],[3 digitos]],PGC_Gtos_e_Ingresos[],3,FALSE)</f>
        <v>-1</v>
      </c>
    </row>
    <row r="94" spans="1:24">
      <c r="A94" s="1">
        <v>1494</v>
      </c>
      <c r="B94" s="13">
        <v>40371</v>
      </c>
      <c r="C94" s="15">
        <v>62200047</v>
      </c>
      <c r="D94" s="1" t="s">
        <v>21</v>
      </c>
      <c r="E94" s="1" t="s">
        <v>922</v>
      </c>
      <c r="F94" s="12">
        <v>588</v>
      </c>
      <c r="G94" s="12">
        <v>0</v>
      </c>
      <c r="H94" s="26" t="str">
        <f>MID(Tabla_Gtos_Ingresos7[[#This Row],[Subcuenta]],1,4)</f>
        <v>6220</v>
      </c>
      <c r="I94" s="27">
        <f>VALUE(MID(Tabla_Gtos_Ingresos7[[#This Row],[4 digitos]],1,3))</f>
        <v>622</v>
      </c>
      <c r="J94" s="27">
        <f>VALUE(MID(Tabla_Gtos_Ingresos7[[#This Row],[3 digitos]],1,2))</f>
        <v>62</v>
      </c>
      <c r="K94" s="28" t="str">
        <f>VLOOKUP(Tabla_Gtos_Ingresos7[[#This Row],[3 digitos]],PGC_Gtos_e_Ingresos[],4,FALSE)</f>
        <v>7.a</v>
      </c>
      <c r="L94" s="30" t="str">
        <f>VLOOKUP(Tabla_Gtos_Ingresos7[[#This Row],[Grupo 1]],Tabla3[],4,FALSE)</f>
        <v>7. Otros Gastos de Explotación</v>
      </c>
      <c r="M94" s="30" t="str">
        <f>VLOOKUP(Tabla_Gtos_Ingresos7[[#This Row],[Grupo 1]],Tabla3[],5,FALSE)</f>
        <v>7.a Servicios Exteriores</v>
      </c>
      <c r="N94" s="28" t="str">
        <f>VLOOKUP(Tabla_Gtos_Ingresos7[[#This Row],[Grupo 1]],Tabla3[],10,FALSE)</f>
        <v>G</v>
      </c>
      <c r="O94" s="28" t="str">
        <f>VLOOKUP(Tabla_Gtos_Ingresos7[[#This Row],[Grupo 1]],Tabla3[],6,FALSE)</f>
        <v>Explotación</v>
      </c>
      <c r="P94" s="28">
        <f>VLOOKUP(Tabla_Gtos_Ingresos7[[#This Row],[Grupo 1]],Tabla3[],2,FALSE)</f>
        <v>7</v>
      </c>
      <c r="Q94" s="29" t="str">
        <f>VLOOKUP(Tabla_Gtos_Ingresos7[[#This Row],[3 digitos]],PGC_Gtos_e_Ingresos[],2,FALSE)</f>
        <v xml:space="preserve"> Reparaciones y conservación</v>
      </c>
      <c r="R94" s="30" t="str">
        <f>Tabla_Gtos_Ingresos7[[#This Row],[3 digitos]]&amp;"/"&amp;Tabla_Gtos_Ingresos7[[#This Row],[Nombre cuenta]]</f>
        <v>622/ Reparaciones y conservación</v>
      </c>
      <c r="S94" s="30">
        <f>YEAR(Tabla_Gtos_Ingresos7[[#This Row],[Fecha]])</f>
        <v>2010</v>
      </c>
      <c r="T94" s="27">
        <f>MONTH(Tabla_Gtos_Ingresos7[[#This Row],[Fecha]])</f>
        <v>7</v>
      </c>
      <c r="U94" s="30">
        <f>ROUNDUP(MONTH(Tabla_Gtos_Ingresos7[[#This Row],[Fecha]])/3, 0)</f>
        <v>3</v>
      </c>
      <c r="V94" s="30">
        <f>WEEKNUM(Tabla_Gtos_Ingresos7[[#This Row],[Fecha]])</f>
        <v>29</v>
      </c>
      <c r="W94" s="30">
        <f>(Tabla_Gtos_Ingresos7[[#This Row],[Factor]]*Tabla_Gtos_Ingresos7[[#This Row],[Haber]])+(Tabla_Gtos_Ingresos7[[#This Row],[Factor]]*Tabla_Gtos_Ingresos7[[#This Row],[Debe]])</f>
        <v>-588</v>
      </c>
      <c r="X94" s="30">
        <f>VLOOKUP(Tabla_Gtos_Ingresos7[[#This Row],[3 digitos]],PGC_Gtos_e_Ingresos[],3,FALSE)</f>
        <v>-1</v>
      </c>
    </row>
    <row r="95" spans="1:24">
      <c r="A95" s="1">
        <v>2033</v>
      </c>
      <c r="B95" s="13">
        <v>40433</v>
      </c>
      <c r="C95" s="14">
        <v>60200009</v>
      </c>
      <c r="D95" s="10" t="s">
        <v>15</v>
      </c>
      <c r="E95" s="1" t="s">
        <v>295</v>
      </c>
      <c r="F95" s="12">
        <v>235.2</v>
      </c>
      <c r="G95" s="12">
        <v>0</v>
      </c>
      <c r="H95" s="26" t="str">
        <f>MID(Tabla_Gtos_Ingresos7[[#This Row],[Subcuenta]],1,4)</f>
        <v>6020</v>
      </c>
      <c r="I95" s="27">
        <f>VALUE(MID(Tabla_Gtos_Ingresos7[[#This Row],[4 digitos]],1,3))</f>
        <v>602</v>
      </c>
      <c r="J95" s="27">
        <f>VALUE(MID(Tabla_Gtos_Ingresos7[[#This Row],[3 digitos]],1,2))</f>
        <v>60</v>
      </c>
      <c r="K95" s="28" t="str">
        <f>VLOOKUP(Tabla_Gtos_Ingresos7[[#This Row],[3 digitos]],PGC_Gtos_e_Ingresos[],4,FALSE)</f>
        <v>4.b</v>
      </c>
      <c r="L95" s="30" t="str">
        <f>VLOOKUP(Tabla_Gtos_Ingresos7[[#This Row],[Grupo 1]],Tabla3[],4,FALSE)</f>
        <v>4. Aprovisionamientos</v>
      </c>
      <c r="M95" s="30" t="str">
        <f>VLOOKUP(Tabla_Gtos_Ingresos7[[#This Row],[Grupo 1]],Tabla3[],5,FALSE)</f>
        <v>4.b Consumos MP y otros</v>
      </c>
      <c r="N95" s="28" t="str">
        <f>VLOOKUP(Tabla_Gtos_Ingresos7[[#This Row],[Grupo 1]],Tabla3[],10,FALSE)</f>
        <v>G</v>
      </c>
      <c r="O95" s="28" t="str">
        <f>VLOOKUP(Tabla_Gtos_Ingresos7[[#This Row],[Grupo 1]],Tabla3[],6,FALSE)</f>
        <v>Explotación</v>
      </c>
      <c r="P95" s="28">
        <f>VLOOKUP(Tabla_Gtos_Ingresos7[[#This Row],[Grupo 1]],Tabla3[],2,FALSE)</f>
        <v>4</v>
      </c>
      <c r="Q95" s="29" t="str">
        <f>VLOOKUP(Tabla_Gtos_Ingresos7[[#This Row],[3 digitos]],PGC_Gtos_e_Ingresos[],2,FALSE)</f>
        <v xml:space="preserve"> Compras de otros aprovisionamientos</v>
      </c>
      <c r="R95" s="30" t="str">
        <f>Tabla_Gtos_Ingresos7[[#This Row],[3 digitos]]&amp;"/"&amp;Tabla_Gtos_Ingresos7[[#This Row],[Nombre cuenta]]</f>
        <v>602/ Compras de otros aprovisionamientos</v>
      </c>
      <c r="S95" s="30">
        <f>YEAR(Tabla_Gtos_Ingresos7[[#This Row],[Fecha]])</f>
        <v>2010</v>
      </c>
      <c r="T95" s="27">
        <f>MONTH(Tabla_Gtos_Ingresos7[[#This Row],[Fecha]])</f>
        <v>9</v>
      </c>
      <c r="U95" s="30">
        <f>ROUNDUP(MONTH(Tabla_Gtos_Ingresos7[[#This Row],[Fecha]])/3, 0)</f>
        <v>3</v>
      </c>
      <c r="V95" s="30">
        <f>WEEKNUM(Tabla_Gtos_Ingresos7[[#This Row],[Fecha]])</f>
        <v>38</v>
      </c>
      <c r="W95" s="30">
        <f>(Tabla_Gtos_Ingresos7[[#This Row],[Factor]]*Tabla_Gtos_Ingresos7[[#This Row],[Haber]])+(Tabla_Gtos_Ingresos7[[#This Row],[Factor]]*Tabla_Gtos_Ingresos7[[#This Row],[Debe]])</f>
        <v>-235.2</v>
      </c>
      <c r="X95" s="30">
        <f>VLOOKUP(Tabla_Gtos_Ingresos7[[#This Row],[3 digitos]],PGC_Gtos_e_Ingresos[],3,FALSE)</f>
        <v>-1</v>
      </c>
    </row>
    <row r="96" spans="1:24">
      <c r="A96" s="1">
        <v>2034</v>
      </c>
      <c r="B96" s="13">
        <v>40433</v>
      </c>
      <c r="C96" s="15">
        <v>62200056</v>
      </c>
      <c r="D96" s="1" t="s">
        <v>21</v>
      </c>
      <c r="E96" s="1" t="s">
        <v>695</v>
      </c>
      <c r="F96" s="12">
        <v>7.96</v>
      </c>
      <c r="G96" s="12">
        <v>0</v>
      </c>
      <c r="H96" s="26" t="str">
        <f>MID(Tabla_Gtos_Ingresos7[[#This Row],[Subcuenta]],1,4)</f>
        <v>6220</v>
      </c>
      <c r="I96" s="27">
        <f>VALUE(MID(Tabla_Gtos_Ingresos7[[#This Row],[4 digitos]],1,3))</f>
        <v>622</v>
      </c>
      <c r="J96" s="27">
        <f>VALUE(MID(Tabla_Gtos_Ingresos7[[#This Row],[3 digitos]],1,2))</f>
        <v>62</v>
      </c>
      <c r="K96" s="28" t="str">
        <f>VLOOKUP(Tabla_Gtos_Ingresos7[[#This Row],[3 digitos]],PGC_Gtos_e_Ingresos[],4,FALSE)</f>
        <v>7.a</v>
      </c>
      <c r="L96" s="30" t="str">
        <f>VLOOKUP(Tabla_Gtos_Ingresos7[[#This Row],[Grupo 1]],Tabla3[],4,FALSE)</f>
        <v>7. Otros Gastos de Explotación</v>
      </c>
      <c r="M96" s="30" t="str">
        <f>VLOOKUP(Tabla_Gtos_Ingresos7[[#This Row],[Grupo 1]],Tabla3[],5,FALSE)</f>
        <v>7.a Servicios Exteriores</v>
      </c>
      <c r="N96" s="28" t="str">
        <f>VLOOKUP(Tabla_Gtos_Ingresos7[[#This Row],[Grupo 1]],Tabla3[],10,FALSE)</f>
        <v>G</v>
      </c>
      <c r="O96" s="28" t="str">
        <f>VLOOKUP(Tabla_Gtos_Ingresos7[[#This Row],[Grupo 1]],Tabla3[],6,FALSE)</f>
        <v>Explotación</v>
      </c>
      <c r="P96" s="28">
        <f>VLOOKUP(Tabla_Gtos_Ingresos7[[#This Row],[Grupo 1]],Tabla3[],2,FALSE)</f>
        <v>7</v>
      </c>
      <c r="Q96" s="29" t="str">
        <f>VLOOKUP(Tabla_Gtos_Ingresos7[[#This Row],[3 digitos]],PGC_Gtos_e_Ingresos[],2,FALSE)</f>
        <v xml:space="preserve"> Reparaciones y conservación</v>
      </c>
      <c r="R96" s="30" t="str">
        <f>Tabla_Gtos_Ingresos7[[#This Row],[3 digitos]]&amp;"/"&amp;Tabla_Gtos_Ingresos7[[#This Row],[Nombre cuenta]]</f>
        <v>622/ Reparaciones y conservación</v>
      </c>
      <c r="S96" s="30">
        <f>YEAR(Tabla_Gtos_Ingresos7[[#This Row],[Fecha]])</f>
        <v>2010</v>
      </c>
      <c r="T96" s="27">
        <f>MONTH(Tabla_Gtos_Ingresos7[[#This Row],[Fecha]])</f>
        <v>9</v>
      </c>
      <c r="U96" s="30">
        <f>ROUNDUP(MONTH(Tabla_Gtos_Ingresos7[[#This Row],[Fecha]])/3, 0)</f>
        <v>3</v>
      </c>
      <c r="V96" s="30">
        <f>WEEKNUM(Tabla_Gtos_Ingresos7[[#This Row],[Fecha]])</f>
        <v>38</v>
      </c>
      <c r="W96" s="30">
        <f>(Tabla_Gtos_Ingresos7[[#This Row],[Factor]]*Tabla_Gtos_Ingresos7[[#This Row],[Haber]])+(Tabla_Gtos_Ingresos7[[#This Row],[Factor]]*Tabla_Gtos_Ingresos7[[#This Row],[Debe]])</f>
        <v>-7.96</v>
      </c>
      <c r="X96" s="30">
        <f>VLOOKUP(Tabla_Gtos_Ingresos7[[#This Row],[3 digitos]],PGC_Gtos_e_Ingresos[],3,FALSE)</f>
        <v>-1</v>
      </c>
    </row>
    <row r="97" spans="1:24">
      <c r="A97" s="1">
        <v>2035</v>
      </c>
      <c r="B97" s="13">
        <v>40433</v>
      </c>
      <c r="C97" s="15">
        <v>62400014</v>
      </c>
      <c r="D97" s="1" t="s">
        <v>23</v>
      </c>
      <c r="E97" s="1" t="s">
        <v>442</v>
      </c>
      <c r="F97" s="12">
        <v>794.7</v>
      </c>
      <c r="G97" s="12">
        <v>0</v>
      </c>
      <c r="H97" s="26" t="str">
        <f>MID(Tabla_Gtos_Ingresos7[[#This Row],[Subcuenta]],1,4)</f>
        <v>6240</v>
      </c>
      <c r="I97" s="27">
        <f>VALUE(MID(Tabla_Gtos_Ingresos7[[#This Row],[4 digitos]],1,3))</f>
        <v>624</v>
      </c>
      <c r="J97" s="27">
        <f>VALUE(MID(Tabla_Gtos_Ingresos7[[#This Row],[3 digitos]],1,2))</f>
        <v>62</v>
      </c>
      <c r="K97" s="28" t="str">
        <f>VLOOKUP(Tabla_Gtos_Ingresos7[[#This Row],[3 digitos]],PGC_Gtos_e_Ingresos[],4,FALSE)</f>
        <v>7.a</v>
      </c>
      <c r="L97" s="30" t="str">
        <f>VLOOKUP(Tabla_Gtos_Ingresos7[[#This Row],[Grupo 1]],Tabla3[],4,FALSE)</f>
        <v>7. Otros Gastos de Explotación</v>
      </c>
      <c r="M97" s="30" t="str">
        <f>VLOOKUP(Tabla_Gtos_Ingresos7[[#This Row],[Grupo 1]],Tabla3[],5,FALSE)</f>
        <v>7.a Servicios Exteriores</v>
      </c>
      <c r="N97" s="28" t="str">
        <f>VLOOKUP(Tabla_Gtos_Ingresos7[[#This Row],[Grupo 1]],Tabla3[],10,FALSE)</f>
        <v>G</v>
      </c>
      <c r="O97" s="28" t="str">
        <f>VLOOKUP(Tabla_Gtos_Ingresos7[[#This Row],[Grupo 1]],Tabla3[],6,FALSE)</f>
        <v>Explotación</v>
      </c>
      <c r="P97" s="28">
        <f>VLOOKUP(Tabla_Gtos_Ingresos7[[#This Row],[Grupo 1]],Tabla3[],2,FALSE)</f>
        <v>7</v>
      </c>
      <c r="Q97" s="29" t="str">
        <f>VLOOKUP(Tabla_Gtos_Ingresos7[[#This Row],[3 digitos]],PGC_Gtos_e_Ingresos[],2,FALSE)</f>
        <v xml:space="preserve"> Transportes</v>
      </c>
      <c r="R97" s="30" t="str">
        <f>Tabla_Gtos_Ingresos7[[#This Row],[3 digitos]]&amp;"/"&amp;Tabla_Gtos_Ingresos7[[#This Row],[Nombre cuenta]]</f>
        <v>624/ Transportes</v>
      </c>
      <c r="S97" s="30">
        <f>YEAR(Tabla_Gtos_Ingresos7[[#This Row],[Fecha]])</f>
        <v>2010</v>
      </c>
      <c r="T97" s="27">
        <f>MONTH(Tabla_Gtos_Ingresos7[[#This Row],[Fecha]])</f>
        <v>9</v>
      </c>
      <c r="U97" s="30">
        <f>ROUNDUP(MONTH(Tabla_Gtos_Ingresos7[[#This Row],[Fecha]])/3, 0)</f>
        <v>3</v>
      </c>
      <c r="V97" s="30">
        <f>WEEKNUM(Tabla_Gtos_Ingresos7[[#This Row],[Fecha]])</f>
        <v>38</v>
      </c>
      <c r="W97" s="30">
        <f>(Tabla_Gtos_Ingresos7[[#This Row],[Factor]]*Tabla_Gtos_Ingresos7[[#This Row],[Haber]])+(Tabla_Gtos_Ingresos7[[#This Row],[Factor]]*Tabla_Gtos_Ingresos7[[#This Row],[Debe]])</f>
        <v>-794.7</v>
      </c>
      <c r="X97" s="30">
        <f>VLOOKUP(Tabla_Gtos_Ingresos7[[#This Row],[3 digitos]],PGC_Gtos_e_Ingresos[],3,FALSE)</f>
        <v>-1</v>
      </c>
    </row>
    <row r="98" spans="1:24">
      <c r="A98" s="1">
        <v>2036</v>
      </c>
      <c r="B98" s="13">
        <v>40433</v>
      </c>
      <c r="C98" s="15">
        <v>62400015</v>
      </c>
      <c r="D98" s="1" t="s">
        <v>23</v>
      </c>
      <c r="E98" s="1" t="s">
        <v>443</v>
      </c>
      <c r="F98" s="12">
        <v>794.7</v>
      </c>
      <c r="G98" s="12">
        <v>0</v>
      </c>
      <c r="H98" s="26" t="str">
        <f>MID(Tabla_Gtos_Ingresos7[[#This Row],[Subcuenta]],1,4)</f>
        <v>6240</v>
      </c>
      <c r="I98" s="27">
        <f>VALUE(MID(Tabla_Gtos_Ingresos7[[#This Row],[4 digitos]],1,3))</f>
        <v>624</v>
      </c>
      <c r="J98" s="27">
        <f>VALUE(MID(Tabla_Gtos_Ingresos7[[#This Row],[3 digitos]],1,2))</f>
        <v>62</v>
      </c>
      <c r="K98" s="28" t="str">
        <f>VLOOKUP(Tabla_Gtos_Ingresos7[[#This Row],[3 digitos]],PGC_Gtos_e_Ingresos[],4,FALSE)</f>
        <v>7.a</v>
      </c>
      <c r="L98" s="30" t="str">
        <f>VLOOKUP(Tabla_Gtos_Ingresos7[[#This Row],[Grupo 1]],Tabla3[],4,FALSE)</f>
        <v>7. Otros Gastos de Explotación</v>
      </c>
      <c r="M98" s="30" t="str">
        <f>VLOOKUP(Tabla_Gtos_Ingresos7[[#This Row],[Grupo 1]],Tabla3[],5,FALSE)</f>
        <v>7.a Servicios Exteriores</v>
      </c>
      <c r="N98" s="28" t="str">
        <f>VLOOKUP(Tabla_Gtos_Ingresos7[[#This Row],[Grupo 1]],Tabla3[],10,FALSE)</f>
        <v>G</v>
      </c>
      <c r="O98" s="28" t="str">
        <f>VLOOKUP(Tabla_Gtos_Ingresos7[[#This Row],[Grupo 1]],Tabla3[],6,FALSE)</f>
        <v>Explotación</v>
      </c>
      <c r="P98" s="28">
        <f>VLOOKUP(Tabla_Gtos_Ingresos7[[#This Row],[Grupo 1]],Tabla3[],2,FALSE)</f>
        <v>7</v>
      </c>
      <c r="Q98" s="29" t="str">
        <f>VLOOKUP(Tabla_Gtos_Ingresos7[[#This Row],[3 digitos]],PGC_Gtos_e_Ingresos[],2,FALSE)</f>
        <v xml:space="preserve"> Transportes</v>
      </c>
      <c r="R98" s="30" t="str">
        <f>Tabla_Gtos_Ingresos7[[#This Row],[3 digitos]]&amp;"/"&amp;Tabla_Gtos_Ingresos7[[#This Row],[Nombre cuenta]]</f>
        <v>624/ Transportes</v>
      </c>
      <c r="S98" s="30">
        <f>YEAR(Tabla_Gtos_Ingresos7[[#This Row],[Fecha]])</f>
        <v>2010</v>
      </c>
      <c r="T98" s="27">
        <f>MONTH(Tabla_Gtos_Ingresos7[[#This Row],[Fecha]])</f>
        <v>9</v>
      </c>
      <c r="U98" s="30">
        <f>ROUNDUP(MONTH(Tabla_Gtos_Ingresos7[[#This Row],[Fecha]])/3, 0)</f>
        <v>3</v>
      </c>
      <c r="V98" s="30">
        <f>WEEKNUM(Tabla_Gtos_Ingresos7[[#This Row],[Fecha]])</f>
        <v>38</v>
      </c>
      <c r="W98" s="30">
        <f>(Tabla_Gtos_Ingresos7[[#This Row],[Factor]]*Tabla_Gtos_Ingresos7[[#This Row],[Haber]])+(Tabla_Gtos_Ingresos7[[#This Row],[Factor]]*Tabla_Gtos_Ingresos7[[#This Row],[Debe]])</f>
        <v>-794.7</v>
      </c>
      <c r="X98" s="30">
        <f>VLOOKUP(Tabla_Gtos_Ingresos7[[#This Row],[3 digitos]],PGC_Gtos_e_Ingresos[],3,FALSE)</f>
        <v>-1</v>
      </c>
    </row>
    <row r="99" spans="1:24">
      <c r="A99" s="1">
        <v>2037</v>
      </c>
      <c r="B99" s="13">
        <v>40433</v>
      </c>
      <c r="C99" s="15">
        <v>62400016</v>
      </c>
      <c r="D99" s="1" t="s">
        <v>23</v>
      </c>
      <c r="E99" s="1" t="s">
        <v>444</v>
      </c>
      <c r="F99" s="12">
        <v>794.7</v>
      </c>
      <c r="G99" s="12">
        <v>0</v>
      </c>
      <c r="H99" s="26" t="str">
        <f>MID(Tabla_Gtos_Ingresos7[[#This Row],[Subcuenta]],1,4)</f>
        <v>6240</v>
      </c>
      <c r="I99" s="27">
        <f>VALUE(MID(Tabla_Gtos_Ingresos7[[#This Row],[4 digitos]],1,3))</f>
        <v>624</v>
      </c>
      <c r="J99" s="27">
        <f>VALUE(MID(Tabla_Gtos_Ingresos7[[#This Row],[3 digitos]],1,2))</f>
        <v>62</v>
      </c>
      <c r="K99" s="28" t="str">
        <f>VLOOKUP(Tabla_Gtos_Ingresos7[[#This Row],[3 digitos]],PGC_Gtos_e_Ingresos[],4,FALSE)</f>
        <v>7.a</v>
      </c>
      <c r="L99" s="30" t="str">
        <f>VLOOKUP(Tabla_Gtos_Ingresos7[[#This Row],[Grupo 1]],Tabla3[],4,FALSE)</f>
        <v>7. Otros Gastos de Explotación</v>
      </c>
      <c r="M99" s="30" t="str">
        <f>VLOOKUP(Tabla_Gtos_Ingresos7[[#This Row],[Grupo 1]],Tabla3[],5,FALSE)</f>
        <v>7.a Servicios Exteriores</v>
      </c>
      <c r="N99" s="28" t="str">
        <f>VLOOKUP(Tabla_Gtos_Ingresos7[[#This Row],[Grupo 1]],Tabla3[],10,FALSE)</f>
        <v>G</v>
      </c>
      <c r="O99" s="28" t="str">
        <f>VLOOKUP(Tabla_Gtos_Ingresos7[[#This Row],[Grupo 1]],Tabla3[],6,FALSE)</f>
        <v>Explotación</v>
      </c>
      <c r="P99" s="28">
        <f>VLOOKUP(Tabla_Gtos_Ingresos7[[#This Row],[Grupo 1]],Tabla3[],2,FALSE)</f>
        <v>7</v>
      </c>
      <c r="Q99" s="29" t="str">
        <f>VLOOKUP(Tabla_Gtos_Ingresos7[[#This Row],[3 digitos]],PGC_Gtos_e_Ingresos[],2,FALSE)</f>
        <v xml:space="preserve"> Transportes</v>
      </c>
      <c r="R99" s="30" t="str">
        <f>Tabla_Gtos_Ingresos7[[#This Row],[3 digitos]]&amp;"/"&amp;Tabla_Gtos_Ingresos7[[#This Row],[Nombre cuenta]]</f>
        <v>624/ Transportes</v>
      </c>
      <c r="S99" s="30">
        <f>YEAR(Tabla_Gtos_Ingresos7[[#This Row],[Fecha]])</f>
        <v>2010</v>
      </c>
      <c r="T99" s="27">
        <f>MONTH(Tabla_Gtos_Ingresos7[[#This Row],[Fecha]])</f>
        <v>9</v>
      </c>
      <c r="U99" s="30">
        <f>ROUNDUP(MONTH(Tabla_Gtos_Ingresos7[[#This Row],[Fecha]])/3, 0)</f>
        <v>3</v>
      </c>
      <c r="V99" s="30">
        <f>WEEKNUM(Tabla_Gtos_Ingresos7[[#This Row],[Fecha]])</f>
        <v>38</v>
      </c>
      <c r="W99" s="30">
        <f>(Tabla_Gtos_Ingresos7[[#This Row],[Factor]]*Tabla_Gtos_Ingresos7[[#This Row],[Haber]])+(Tabla_Gtos_Ingresos7[[#This Row],[Factor]]*Tabla_Gtos_Ingresos7[[#This Row],[Debe]])</f>
        <v>-794.7</v>
      </c>
      <c r="X99" s="30">
        <f>VLOOKUP(Tabla_Gtos_Ingresos7[[#This Row],[3 digitos]],PGC_Gtos_e_Ingresos[],3,FALSE)</f>
        <v>-1</v>
      </c>
    </row>
    <row r="100" spans="1:24">
      <c r="A100" s="1">
        <v>2038</v>
      </c>
      <c r="B100" s="13">
        <v>40433</v>
      </c>
      <c r="C100" s="15">
        <v>62400017</v>
      </c>
      <c r="D100" s="1" t="s">
        <v>23</v>
      </c>
      <c r="E100" s="1" t="s">
        <v>445</v>
      </c>
      <c r="F100" s="12">
        <v>794.7</v>
      </c>
      <c r="G100" s="12">
        <v>0</v>
      </c>
      <c r="H100" s="26" t="str">
        <f>MID(Tabla_Gtos_Ingresos7[[#This Row],[Subcuenta]],1,4)</f>
        <v>6240</v>
      </c>
      <c r="I100" s="27">
        <f>VALUE(MID(Tabla_Gtos_Ingresos7[[#This Row],[4 digitos]],1,3))</f>
        <v>624</v>
      </c>
      <c r="J100" s="27">
        <f>VALUE(MID(Tabla_Gtos_Ingresos7[[#This Row],[3 digitos]],1,2))</f>
        <v>62</v>
      </c>
      <c r="K100" s="28" t="str">
        <f>VLOOKUP(Tabla_Gtos_Ingresos7[[#This Row],[3 digitos]],PGC_Gtos_e_Ingresos[],4,FALSE)</f>
        <v>7.a</v>
      </c>
      <c r="L100" s="30" t="str">
        <f>VLOOKUP(Tabla_Gtos_Ingresos7[[#This Row],[Grupo 1]],Tabla3[],4,FALSE)</f>
        <v>7. Otros Gastos de Explotación</v>
      </c>
      <c r="M100" s="30" t="str">
        <f>VLOOKUP(Tabla_Gtos_Ingresos7[[#This Row],[Grupo 1]],Tabla3[],5,FALSE)</f>
        <v>7.a Servicios Exteriores</v>
      </c>
      <c r="N100" s="28" t="str">
        <f>VLOOKUP(Tabla_Gtos_Ingresos7[[#This Row],[Grupo 1]],Tabla3[],10,FALSE)</f>
        <v>G</v>
      </c>
      <c r="O100" s="28" t="str">
        <f>VLOOKUP(Tabla_Gtos_Ingresos7[[#This Row],[Grupo 1]],Tabla3[],6,FALSE)</f>
        <v>Explotación</v>
      </c>
      <c r="P100" s="28">
        <f>VLOOKUP(Tabla_Gtos_Ingresos7[[#This Row],[Grupo 1]],Tabla3[],2,FALSE)</f>
        <v>7</v>
      </c>
      <c r="Q100" s="29" t="str">
        <f>VLOOKUP(Tabla_Gtos_Ingresos7[[#This Row],[3 digitos]],PGC_Gtos_e_Ingresos[],2,FALSE)</f>
        <v xml:space="preserve"> Transportes</v>
      </c>
      <c r="R100" s="30" t="str">
        <f>Tabla_Gtos_Ingresos7[[#This Row],[3 digitos]]&amp;"/"&amp;Tabla_Gtos_Ingresos7[[#This Row],[Nombre cuenta]]</f>
        <v>624/ Transportes</v>
      </c>
      <c r="S100" s="30">
        <f>YEAR(Tabla_Gtos_Ingresos7[[#This Row],[Fecha]])</f>
        <v>2010</v>
      </c>
      <c r="T100" s="27">
        <f>MONTH(Tabla_Gtos_Ingresos7[[#This Row],[Fecha]])</f>
        <v>9</v>
      </c>
      <c r="U100" s="30">
        <f>ROUNDUP(MONTH(Tabla_Gtos_Ingresos7[[#This Row],[Fecha]])/3, 0)</f>
        <v>3</v>
      </c>
      <c r="V100" s="30">
        <f>WEEKNUM(Tabla_Gtos_Ingresos7[[#This Row],[Fecha]])</f>
        <v>38</v>
      </c>
      <c r="W100" s="30">
        <f>(Tabla_Gtos_Ingresos7[[#This Row],[Factor]]*Tabla_Gtos_Ingresos7[[#This Row],[Haber]])+(Tabla_Gtos_Ingresos7[[#This Row],[Factor]]*Tabla_Gtos_Ingresos7[[#This Row],[Debe]])</f>
        <v>-794.7</v>
      </c>
      <c r="X100" s="30">
        <f>VLOOKUP(Tabla_Gtos_Ingresos7[[#This Row],[3 digitos]],PGC_Gtos_e_Ingresos[],3,FALSE)</f>
        <v>-1</v>
      </c>
    </row>
    <row r="101" spans="1:24">
      <c r="A101" s="1">
        <v>2039</v>
      </c>
      <c r="B101" s="13">
        <v>40433</v>
      </c>
      <c r="C101" s="15">
        <v>62400018</v>
      </c>
      <c r="D101" s="1" t="s">
        <v>23</v>
      </c>
      <c r="E101" s="1" t="s">
        <v>446</v>
      </c>
      <c r="F101" s="12">
        <v>128.52000000000001</v>
      </c>
      <c r="G101" s="12">
        <v>0</v>
      </c>
      <c r="H101" s="26" t="str">
        <f>MID(Tabla_Gtos_Ingresos7[[#This Row],[Subcuenta]],1,4)</f>
        <v>6240</v>
      </c>
      <c r="I101" s="27">
        <f>VALUE(MID(Tabla_Gtos_Ingresos7[[#This Row],[4 digitos]],1,3))</f>
        <v>624</v>
      </c>
      <c r="J101" s="27">
        <f>VALUE(MID(Tabla_Gtos_Ingresos7[[#This Row],[3 digitos]],1,2))</f>
        <v>62</v>
      </c>
      <c r="K101" s="28" t="str">
        <f>VLOOKUP(Tabla_Gtos_Ingresos7[[#This Row],[3 digitos]],PGC_Gtos_e_Ingresos[],4,FALSE)</f>
        <v>7.a</v>
      </c>
      <c r="L101" s="30" t="str">
        <f>VLOOKUP(Tabla_Gtos_Ingresos7[[#This Row],[Grupo 1]],Tabla3[],4,FALSE)</f>
        <v>7. Otros Gastos de Explotación</v>
      </c>
      <c r="M101" s="30" t="str">
        <f>VLOOKUP(Tabla_Gtos_Ingresos7[[#This Row],[Grupo 1]],Tabla3[],5,FALSE)</f>
        <v>7.a Servicios Exteriores</v>
      </c>
      <c r="N101" s="28" t="str">
        <f>VLOOKUP(Tabla_Gtos_Ingresos7[[#This Row],[Grupo 1]],Tabla3[],10,FALSE)</f>
        <v>G</v>
      </c>
      <c r="O101" s="28" t="str">
        <f>VLOOKUP(Tabla_Gtos_Ingresos7[[#This Row],[Grupo 1]],Tabla3[],6,FALSE)</f>
        <v>Explotación</v>
      </c>
      <c r="P101" s="28">
        <f>VLOOKUP(Tabla_Gtos_Ingresos7[[#This Row],[Grupo 1]],Tabla3[],2,FALSE)</f>
        <v>7</v>
      </c>
      <c r="Q101" s="29" t="str">
        <f>VLOOKUP(Tabla_Gtos_Ingresos7[[#This Row],[3 digitos]],PGC_Gtos_e_Ingresos[],2,FALSE)</f>
        <v xml:space="preserve"> Transportes</v>
      </c>
      <c r="R101" s="30" t="str">
        <f>Tabla_Gtos_Ingresos7[[#This Row],[3 digitos]]&amp;"/"&amp;Tabla_Gtos_Ingresos7[[#This Row],[Nombre cuenta]]</f>
        <v>624/ Transportes</v>
      </c>
      <c r="S101" s="30">
        <f>YEAR(Tabla_Gtos_Ingresos7[[#This Row],[Fecha]])</f>
        <v>2010</v>
      </c>
      <c r="T101" s="27">
        <f>MONTH(Tabla_Gtos_Ingresos7[[#This Row],[Fecha]])</f>
        <v>9</v>
      </c>
      <c r="U101" s="30">
        <f>ROUNDUP(MONTH(Tabla_Gtos_Ingresos7[[#This Row],[Fecha]])/3, 0)</f>
        <v>3</v>
      </c>
      <c r="V101" s="30">
        <f>WEEKNUM(Tabla_Gtos_Ingresos7[[#This Row],[Fecha]])</f>
        <v>38</v>
      </c>
      <c r="W101" s="30">
        <f>(Tabla_Gtos_Ingresos7[[#This Row],[Factor]]*Tabla_Gtos_Ingresos7[[#This Row],[Haber]])+(Tabla_Gtos_Ingresos7[[#This Row],[Factor]]*Tabla_Gtos_Ingresos7[[#This Row],[Debe]])</f>
        <v>-128.52000000000001</v>
      </c>
      <c r="X101" s="30">
        <f>VLOOKUP(Tabla_Gtos_Ingresos7[[#This Row],[3 digitos]],PGC_Gtos_e_Ingresos[],3,FALSE)</f>
        <v>-1</v>
      </c>
    </row>
    <row r="102" spans="1:24">
      <c r="A102" s="1">
        <v>901</v>
      </c>
      <c r="B102" s="13">
        <v>40311</v>
      </c>
      <c r="C102" s="15">
        <v>62200023</v>
      </c>
      <c r="D102" s="1" t="s">
        <v>21</v>
      </c>
      <c r="E102" s="1" t="s">
        <v>917</v>
      </c>
      <c r="F102" s="12">
        <v>275.99</v>
      </c>
      <c r="G102" s="12">
        <v>0</v>
      </c>
      <c r="H102" s="26" t="str">
        <f>MID(Tabla_Gtos_Ingresos7[[#This Row],[Subcuenta]],1,4)</f>
        <v>6220</v>
      </c>
      <c r="I102" s="27">
        <f>VALUE(MID(Tabla_Gtos_Ingresos7[[#This Row],[4 digitos]],1,3))</f>
        <v>622</v>
      </c>
      <c r="J102" s="27">
        <f>VALUE(MID(Tabla_Gtos_Ingresos7[[#This Row],[3 digitos]],1,2))</f>
        <v>62</v>
      </c>
      <c r="K102" s="28" t="str">
        <f>VLOOKUP(Tabla_Gtos_Ingresos7[[#This Row],[3 digitos]],PGC_Gtos_e_Ingresos[],4,FALSE)</f>
        <v>7.a</v>
      </c>
      <c r="L102" s="30" t="str">
        <f>VLOOKUP(Tabla_Gtos_Ingresos7[[#This Row],[Grupo 1]],Tabla3[],4,FALSE)</f>
        <v>7. Otros Gastos de Explotación</v>
      </c>
      <c r="M102" s="30" t="str">
        <f>VLOOKUP(Tabla_Gtos_Ingresos7[[#This Row],[Grupo 1]],Tabla3[],5,FALSE)</f>
        <v>7.a Servicios Exteriores</v>
      </c>
      <c r="N102" s="28" t="str">
        <f>VLOOKUP(Tabla_Gtos_Ingresos7[[#This Row],[Grupo 1]],Tabla3[],10,FALSE)</f>
        <v>G</v>
      </c>
      <c r="O102" s="28" t="str">
        <f>VLOOKUP(Tabla_Gtos_Ingresos7[[#This Row],[Grupo 1]],Tabla3[],6,FALSE)</f>
        <v>Explotación</v>
      </c>
      <c r="P102" s="28">
        <f>VLOOKUP(Tabla_Gtos_Ingresos7[[#This Row],[Grupo 1]],Tabla3[],2,FALSE)</f>
        <v>7</v>
      </c>
      <c r="Q102" s="29" t="str">
        <f>VLOOKUP(Tabla_Gtos_Ingresos7[[#This Row],[3 digitos]],PGC_Gtos_e_Ingresos[],2,FALSE)</f>
        <v xml:space="preserve"> Reparaciones y conservación</v>
      </c>
      <c r="R102" s="30" t="str">
        <f>Tabla_Gtos_Ingresos7[[#This Row],[3 digitos]]&amp;"/"&amp;Tabla_Gtos_Ingresos7[[#This Row],[Nombre cuenta]]</f>
        <v>622/ Reparaciones y conservación</v>
      </c>
      <c r="S102" s="30">
        <f>YEAR(Tabla_Gtos_Ingresos7[[#This Row],[Fecha]])</f>
        <v>2010</v>
      </c>
      <c r="T102" s="27">
        <f>MONTH(Tabla_Gtos_Ingresos7[[#This Row],[Fecha]])</f>
        <v>5</v>
      </c>
      <c r="U102" s="30">
        <f>ROUNDUP(MONTH(Tabla_Gtos_Ingresos7[[#This Row],[Fecha]])/3, 0)</f>
        <v>2</v>
      </c>
      <c r="V102" s="30">
        <f>WEEKNUM(Tabla_Gtos_Ingresos7[[#This Row],[Fecha]])</f>
        <v>20</v>
      </c>
      <c r="W102" s="30">
        <f>(Tabla_Gtos_Ingresos7[[#This Row],[Factor]]*Tabla_Gtos_Ingresos7[[#This Row],[Haber]])+(Tabla_Gtos_Ingresos7[[#This Row],[Factor]]*Tabla_Gtos_Ingresos7[[#This Row],[Debe]])</f>
        <v>-275.99</v>
      </c>
      <c r="X102" s="30">
        <f>VLOOKUP(Tabla_Gtos_Ingresos7[[#This Row],[3 digitos]],PGC_Gtos_e_Ingresos[],3,FALSE)</f>
        <v>-1</v>
      </c>
    </row>
    <row r="103" spans="1:24">
      <c r="A103" s="1">
        <v>903</v>
      </c>
      <c r="B103" s="13">
        <v>40311</v>
      </c>
      <c r="C103" s="15">
        <v>62900005</v>
      </c>
      <c r="D103" s="1" t="s">
        <v>28</v>
      </c>
      <c r="E103" s="1" t="s">
        <v>522</v>
      </c>
      <c r="F103" s="12">
        <v>44.05</v>
      </c>
      <c r="G103" s="12">
        <v>0</v>
      </c>
      <c r="H103" s="26" t="str">
        <f>MID(Tabla_Gtos_Ingresos7[[#This Row],[Subcuenta]],1,4)</f>
        <v>6290</v>
      </c>
      <c r="I103" s="27">
        <f>VALUE(MID(Tabla_Gtos_Ingresos7[[#This Row],[4 digitos]],1,3))</f>
        <v>629</v>
      </c>
      <c r="J103" s="27">
        <f>VALUE(MID(Tabla_Gtos_Ingresos7[[#This Row],[3 digitos]],1,2))</f>
        <v>62</v>
      </c>
      <c r="K103" s="28" t="str">
        <f>VLOOKUP(Tabla_Gtos_Ingresos7[[#This Row],[3 digitos]],PGC_Gtos_e_Ingresos[],4,FALSE)</f>
        <v>7.a</v>
      </c>
      <c r="L103" s="30" t="str">
        <f>VLOOKUP(Tabla_Gtos_Ingresos7[[#This Row],[Grupo 1]],Tabla3[],4,FALSE)</f>
        <v>7. Otros Gastos de Explotación</v>
      </c>
      <c r="M103" s="30" t="str">
        <f>VLOOKUP(Tabla_Gtos_Ingresos7[[#This Row],[Grupo 1]],Tabla3[],5,FALSE)</f>
        <v>7.a Servicios Exteriores</v>
      </c>
      <c r="N103" s="28" t="str">
        <f>VLOOKUP(Tabla_Gtos_Ingresos7[[#This Row],[Grupo 1]],Tabla3[],10,FALSE)</f>
        <v>G</v>
      </c>
      <c r="O103" s="28" t="str">
        <f>VLOOKUP(Tabla_Gtos_Ingresos7[[#This Row],[Grupo 1]],Tabla3[],6,FALSE)</f>
        <v>Explotación</v>
      </c>
      <c r="P103" s="28">
        <f>VLOOKUP(Tabla_Gtos_Ingresos7[[#This Row],[Grupo 1]],Tabla3[],2,FALSE)</f>
        <v>7</v>
      </c>
      <c r="Q103" s="29" t="str">
        <f>VLOOKUP(Tabla_Gtos_Ingresos7[[#This Row],[3 digitos]],PGC_Gtos_e_Ingresos[],2,FALSE)</f>
        <v xml:space="preserve"> Otros servicios</v>
      </c>
      <c r="R103" s="30" t="str">
        <f>Tabla_Gtos_Ingresos7[[#This Row],[3 digitos]]&amp;"/"&amp;Tabla_Gtos_Ingresos7[[#This Row],[Nombre cuenta]]</f>
        <v>629/ Otros servicios</v>
      </c>
      <c r="S103" s="30">
        <f>YEAR(Tabla_Gtos_Ingresos7[[#This Row],[Fecha]])</f>
        <v>2010</v>
      </c>
      <c r="T103" s="27">
        <f>MONTH(Tabla_Gtos_Ingresos7[[#This Row],[Fecha]])</f>
        <v>5</v>
      </c>
      <c r="U103" s="30">
        <f>ROUNDUP(MONTH(Tabla_Gtos_Ingresos7[[#This Row],[Fecha]])/3, 0)</f>
        <v>2</v>
      </c>
      <c r="V103" s="30">
        <f>WEEKNUM(Tabla_Gtos_Ingresos7[[#This Row],[Fecha]])</f>
        <v>20</v>
      </c>
      <c r="W103" s="30">
        <f>(Tabla_Gtos_Ingresos7[[#This Row],[Factor]]*Tabla_Gtos_Ingresos7[[#This Row],[Haber]])+(Tabla_Gtos_Ingresos7[[#This Row],[Factor]]*Tabla_Gtos_Ingresos7[[#This Row],[Debe]])</f>
        <v>-44.05</v>
      </c>
      <c r="X103" s="30">
        <f>VLOOKUP(Tabla_Gtos_Ingresos7[[#This Row],[3 digitos]],PGC_Gtos_e_Ingresos[],3,FALSE)</f>
        <v>-1</v>
      </c>
    </row>
    <row r="104" spans="1:24">
      <c r="A104" s="1">
        <v>1185</v>
      </c>
      <c r="B104" s="13">
        <v>40342</v>
      </c>
      <c r="C104" s="15">
        <v>70000099</v>
      </c>
      <c r="D104" s="1" t="s">
        <v>45</v>
      </c>
      <c r="E104" s="2" t="s">
        <v>583</v>
      </c>
      <c r="F104" s="12">
        <v>0</v>
      </c>
      <c r="G104" s="12">
        <v>117.11</v>
      </c>
      <c r="H104" s="26" t="str">
        <f>MID(Tabla_Gtos_Ingresos7[[#This Row],[Subcuenta]],1,4)</f>
        <v>7000</v>
      </c>
      <c r="I104" s="27">
        <f>VALUE(MID(Tabla_Gtos_Ingresos7[[#This Row],[4 digitos]],1,3))</f>
        <v>700</v>
      </c>
      <c r="J104" s="27">
        <f>VALUE(MID(Tabla_Gtos_Ingresos7[[#This Row],[3 digitos]],1,2))</f>
        <v>70</v>
      </c>
      <c r="K104" s="28" t="str">
        <f>VLOOKUP(Tabla_Gtos_Ingresos7[[#This Row],[3 digitos]],PGC_Gtos_e_Ingresos[],4,FALSE)</f>
        <v>1a</v>
      </c>
      <c r="L104" s="30" t="str">
        <f>VLOOKUP(Tabla_Gtos_Ingresos7[[#This Row],[Grupo 1]],Tabla3[],4,FALSE)</f>
        <v>1. Importe Neto Cifra de Negocios</v>
      </c>
      <c r="M104" s="30" t="str">
        <f>VLOOKUP(Tabla_Gtos_Ingresos7[[#This Row],[Grupo 1]],Tabla3[],5,FALSE)</f>
        <v>1.a Ventas</v>
      </c>
      <c r="N104" s="28" t="str">
        <f>VLOOKUP(Tabla_Gtos_Ingresos7[[#This Row],[Grupo 1]],Tabla3[],10,FALSE)</f>
        <v>I</v>
      </c>
      <c r="O104" s="28" t="str">
        <f>VLOOKUP(Tabla_Gtos_Ingresos7[[#This Row],[Grupo 1]],Tabla3[],6,FALSE)</f>
        <v>Explotación</v>
      </c>
      <c r="P104" s="28">
        <f>VLOOKUP(Tabla_Gtos_Ingresos7[[#This Row],[Grupo 1]],Tabla3[],2,FALSE)</f>
        <v>1</v>
      </c>
      <c r="Q104" s="29" t="str">
        <f>VLOOKUP(Tabla_Gtos_Ingresos7[[#This Row],[3 digitos]],PGC_Gtos_e_Ingresos[],2,FALSE)</f>
        <v xml:space="preserve"> Ventas de mercaderías</v>
      </c>
      <c r="R104" s="30" t="str">
        <f>Tabla_Gtos_Ingresos7[[#This Row],[3 digitos]]&amp;"/"&amp;Tabla_Gtos_Ingresos7[[#This Row],[Nombre cuenta]]</f>
        <v>700/ Ventas de mercaderías</v>
      </c>
      <c r="S104" s="30">
        <f>YEAR(Tabla_Gtos_Ingresos7[[#This Row],[Fecha]])</f>
        <v>2010</v>
      </c>
      <c r="T104" s="27">
        <f>MONTH(Tabla_Gtos_Ingresos7[[#This Row],[Fecha]])</f>
        <v>6</v>
      </c>
      <c r="U104" s="30">
        <f>ROUNDUP(MONTH(Tabla_Gtos_Ingresos7[[#This Row],[Fecha]])/3, 0)</f>
        <v>2</v>
      </c>
      <c r="V104" s="30">
        <f>WEEKNUM(Tabla_Gtos_Ingresos7[[#This Row],[Fecha]])</f>
        <v>25</v>
      </c>
      <c r="W104" s="30">
        <f>(Tabla_Gtos_Ingresos7[[#This Row],[Factor]]*Tabla_Gtos_Ingresos7[[#This Row],[Haber]])+(Tabla_Gtos_Ingresos7[[#This Row],[Factor]]*Tabla_Gtos_Ingresos7[[#This Row],[Debe]])</f>
        <v>117.11</v>
      </c>
      <c r="X104" s="30">
        <f>VLOOKUP(Tabla_Gtos_Ingresos7[[#This Row],[3 digitos]],PGC_Gtos_e_Ingresos[],3,FALSE)</f>
        <v>1</v>
      </c>
    </row>
    <row r="105" spans="1:24">
      <c r="A105" s="1">
        <v>2321</v>
      </c>
      <c r="B105" s="13">
        <v>40464</v>
      </c>
      <c r="C105" s="15">
        <v>62200064</v>
      </c>
      <c r="D105" s="1" t="s">
        <v>21</v>
      </c>
      <c r="E105" s="1" t="s">
        <v>928</v>
      </c>
      <c r="F105" s="12">
        <v>72.58</v>
      </c>
      <c r="G105" s="12">
        <v>0</v>
      </c>
      <c r="H105" s="26" t="str">
        <f>MID(Tabla_Gtos_Ingresos7[[#This Row],[Subcuenta]],1,4)</f>
        <v>6220</v>
      </c>
      <c r="I105" s="27">
        <f>VALUE(MID(Tabla_Gtos_Ingresos7[[#This Row],[4 digitos]],1,3))</f>
        <v>622</v>
      </c>
      <c r="J105" s="27">
        <f>VALUE(MID(Tabla_Gtos_Ingresos7[[#This Row],[3 digitos]],1,2))</f>
        <v>62</v>
      </c>
      <c r="K105" s="28" t="str">
        <f>VLOOKUP(Tabla_Gtos_Ingresos7[[#This Row],[3 digitos]],PGC_Gtos_e_Ingresos[],4,FALSE)</f>
        <v>7.a</v>
      </c>
      <c r="L105" s="30" t="str">
        <f>VLOOKUP(Tabla_Gtos_Ingresos7[[#This Row],[Grupo 1]],Tabla3[],4,FALSE)</f>
        <v>7. Otros Gastos de Explotación</v>
      </c>
      <c r="M105" s="30" t="str">
        <f>VLOOKUP(Tabla_Gtos_Ingresos7[[#This Row],[Grupo 1]],Tabla3[],5,FALSE)</f>
        <v>7.a Servicios Exteriores</v>
      </c>
      <c r="N105" s="28" t="str">
        <f>VLOOKUP(Tabla_Gtos_Ingresos7[[#This Row],[Grupo 1]],Tabla3[],10,FALSE)</f>
        <v>G</v>
      </c>
      <c r="O105" s="28" t="str">
        <f>VLOOKUP(Tabla_Gtos_Ingresos7[[#This Row],[Grupo 1]],Tabla3[],6,FALSE)</f>
        <v>Explotación</v>
      </c>
      <c r="P105" s="28">
        <f>VLOOKUP(Tabla_Gtos_Ingresos7[[#This Row],[Grupo 1]],Tabla3[],2,FALSE)</f>
        <v>7</v>
      </c>
      <c r="Q105" s="29" t="str">
        <f>VLOOKUP(Tabla_Gtos_Ingresos7[[#This Row],[3 digitos]],PGC_Gtos_e_Ingresos[],2,FALSE)</f>
        <v xml:space="preserve"> Reparaciones y conservación</v>
      </c>
      <c r="R105" s="30" t="str">
        <f>Tabla_Gtos_Ingresos7[[#This Row],[3 digitos]]&amp;"/"&amp;Tabla_Gtos_Ingresos7[[#This Row],[Nombre cuenta]]</f>
        <v>622/ Reparaciones y conservación</v>
      </c>
      <c r="S105" s="30">
        <f>YEAR(Tabla_Gtos_Ingresos7[[#This Row],[Fecha]])</f>
        <v>2010</v>
      </c>
      <c r="T105" s="27">
        <f>MONTH(Tabla_Gtos_Ingresos7[[#This Row],[Fecha]])</f>
        <v>10</v>
      </c>
      <c r="U105" s="30">
        <f>ROUNDUP(MONTH(Tabla_Gtos_Ingresos7[[#This Row],[Fecha]])/3, 0)</f>
        <v>4</v>
      </c>
      <c r="V105" s="30">
        <f>WEEKNUM(Tabla_Gtos_Ingresos7[[#This Row],[Fecha]])</f>
        <v>42</v>
      </c>
      <c r="W105" s="30">
        <f>(Tabla_Gtos_Ingresos7[[#This Row],[Factor]]*Tabla_Gtos_Ingresos7[[#This Row],[Haber]])+(Tabla_Gtos_Ingresos7[[#This Row],[Factor]]*Tabla_Gtos_Ingresos7[[#This Row],[Debe]])</f>
        <v>-72.58</v>
      </c>
      <c r="X105" s="30">
        <f>VLOOKUP(Tabla_Gtos_Ingresos7[[#This Row],[3 digitos]],PGC_Gtos_e_Ingresos[],3,FALSE)</f>
        <v>-1</v>
      </c>
    </row>
    <row r="106" spans="1:24">
      <c r="A106" s="1">
        <v>2320</v>
      </c>
      <c r="B106" s="13">
        <v>40464</v>
      </c>
      <c r="C106" s="15">
        <v>62400039</v>
      </c>
      <c r="D106" s="1" t="s">
        <v>23</v>
      </c>
      <c r="E106" s="2" t="s">
        <v>465</v>
      </c>
      <c r="F106" s="12">
        <v>25924.639999999999</v>
      </c>
      <c r="G106" s="12">
        <v>0</v>
      </c>
      <c r="H106" s="26" t="str">
        <f>MID(Tabla_Gtos_Ingresos7[[#This Row],[Subcuenta]],1,4)</f>
        <v>6240</v>
      </c>
      <c r="I106" s="27">
        <f>VALUE(MID(Tabla_Gtos_Ingresos7[[#This Row],[4 digitos]],1,3))</f>
        <v>624</v>
      </c>
      <c r="J106" s="27">
        <f>VALUE(MID(Tabla_Gtos_Ingresos7[[#This Row],[3 digitos]],1,2))</f>
        <v>62</v>
      </c>
      <c r="K106" s="28" t="str">
        <f>VLOOKUP(Tabla_Gtos_Ingresos7[[#This Row],[3 digitos]],PGC_Gtos_e_Ingresos[],4,FALSE)</f>
        <v>7.a</v>
      </c>
      <c r="L106" s="30" t="str">
        <f>VLOOKUP(Tabla_Gtos_Ingresos7[[#This Row],[Grupo 1]],Tabla3[],4,FALSE)</f>
        <v>7. Otros Gastos de Explotación</v>
      </c>
      <c r="M106" s="30" t="str">
        <f>VLOOKUP(Tabla_Gtos_Ingresos7[[#This Row],[Grupo 1]],Tabla3[],5,FALSE)</f>
        <v>7.a Servicios Exteriores</v>
      </c>
      <c r="N106" s="28" t="str">
        <f>VLOOKUP(Tabla_Gtos_Ingresos7[[#This Row],[Grupo 1]],Tabla3[],10,FALSE)</f>
        <v>G</v>
      </c>
      <c r="O106" s="28" t="str">
        <f>VLOOKUP(Tabla_Gtos_Ingresos7[[#This Row],[Grupo 1]],Tabla3[],6,FALSE)</f>
        <v>Explotación</v>
      </c>
      <c r="P106" s="28">
        <f>VLOOKUP(Tabla_Gtos_Ingresos7[[#This Row],[Grupo 1]],Tabla3[],2,FALSE)</f>
        <v>7</v>
      </c>
      <c r="Q106" s="29" t="str">
        <f>VLOOKUP(Tabla_Gtos_Ingresos7[[#This Row],[3 digitos]],PGC_Gtos_e_Ingresos[],2,FALSE)</f>
        <v xml:space="preserve"> Transportes</v>
      </c>
      <c r="R106" s="30" t="str">
        <f>Tabla_Gtos_Ingresos7[[#This Row],[3 digitos]]&amp;"/"&amp;Tabla_Gtos_Ingresos7[[#This Row],[Nombre cuenta]]</f>
        <v>624/ Transportes</v>
      </c>
      <c r="S106" s="30">
        <f>YEAR(Tabla_Gtos_Ingresos7[[#This Row],[Fecha]])</f>
        <v>2010</v>
      </c>
      <c r="T106" s="27">
        <f>MONTH(Tabla_Gtos_Ingresos7[[#This Row],[Fecha]])</f>
        <v>10</v>
      </c>
      <c r="U106" s="30">
        <f>ROUNDUP(MONTH(Tabla_Gtos_Ingresos7[[#This Row],[Fecha]])/3, 0)</f>
        <v>4</v>
      </c>
      <c r="V106" s="30">
        <f>WEEKNUM(Tabla_Gtos_Ingresos7[[#This Row],[Fecha]])</f>
        <v>42</v>
      </c>
      <c r="W106" s="30">
        <f>(Tabla_Gtos_Ingresos7[[#This Row],[Factor]]*Tabla_Gtos_Ingresos7[[#This Row],[Haber]])+(Tabla_Gtos_Ingresos7[[#This Row],[Factor]]*Tabla_Gtos_Ingresos7[[#This Row],[Debe]])</f>
        <v>-25924.639999999999</v>
      </c>
      <c r="X106" s="30">
        <f>VLOOKUP(Tabla_Gtos_Ingresos7[[#This Row],[3 digitos]],PGC_Gtos_e_Ingresos[],3,FALSE)</f>
        <v>-1</v>
      </c>
    </row>
    <row r="107" spans="1:24">
      <c r="A107" s="1">
        <v>2619</v>
      </c>
      <c r="B107" s="13">
        <v>40495</v>
      </c>
      <c r="C107" s="15">
        <v>70000201</v>
      </c>
      <c r="D107" s="1" t="s">
        <v>45</v>
      </c>
      <c r="E107" s="1" t="s">
        <v>553</v>
      </c>
      <c r="F107" s="12">
        <v>0</v>
      </c>
      <c r="G107" s="12">
        <v>106.7</v>
      </c>
      <c r="H107" s="26" t="str">
        <f>MID(Tabla_Gtos_Ingresos7[[#This Row],[Subcuenta]],1,4)</f>
        <v>7000</v>
      </c>
      <c r="I107" s="27">
        <f>VALUE(MID(Tabla_Gtos_Ingresos7[[#This Row],[4 digitos]],1,3))</f>
        <v>700</v>
      </c>
      <c r="J107" s="27">
        <f>VALUE(MID(Tabla_Gtos_Ingresos7[[#This Row],[3 digitos]],1,2))</f>
        <v>70</v>
      </c>
      <c r="K107" s="28" t="str">
        <f>VLOOKUP(Tabla_Gtos_Ingresos7[[#This Row],[3 digitos]],PGC_Gtos_e_Ingresos[],4,FALSE)</f>
        <v>1a</v>
      </c>
      <c r="L107" s="30" t="str">
        <f>VLOOKUP(Tabla_Gtos_Ingresos7[[#This Row],[Grupo 1]],Tabla3[],4,FALSE)</f>
        <v>1. Importe Neto Cifra de Negocios</v>
      </c>
      <c r="M107" s="30" t="str">
        <f>VLOOKUP(Tabla_Gtos_Ingresos7[[#This Row],[Grupo 1]],Tabla3[],5,FALSE)</f>
        <v>1.a Ventas</v>
      </c>
      <c r="N107" s="28" t="str">
        <f>VLOOKUP(Tabla_Gtos_Ingresos7[[#This Row],[Grupo 1]],Tabla3[],10,FALSE)</f>
        <v>I</v>
      </c>
      <c r="O107" s="28" t="str">
        <f>VLOOKUP(Tabla_Gtos_Ingresos7[[#This Row],[Grupo 1]],Tabla3[],6,FALSE)</f>
        <v>Explotación</v>
      </c>
      <c r="P107" s="28">
        <f>VLOOKUP(Tabla_Gtos_Ingresos7[[#This Row],[Grupo 1]],Tabla3[],2,FALSE)</f>
        <v>1</v>
      </c>
      <c r="Q107" s="29" t="str">
        <f>VLOOKUP(Tabla_Gtos_Ingresos7[[#This Row],[3 digitos]],PGC_Gtos_e_Ingresos[],2,FALSE)</f>
        <v xml:space="preserve"> Ventas de mercaderías</v>
      </c>
      <c r="R107" s="30" t="str">
        <f>Tabla_Gtos_Ingresos7[[#This Row],[3 digitos]]&amp;"/"&amp;Tabla_Gtos_Ingresos7[[#This Row],[Nombre cuenta]]</f>
        <v>700/ Ventas de mercaderías</v>
      </c>
      <c r="S107" s="30">
        <f>YEAR(Tabla_Gtos_Ingresos7[[#This Row],[Fecha]])</f>
        <v>2010</v>
      </c>
      <c r="T107" s="27">
        <f>MONTH(Tabla_Gtos_Ingresos7[[#This Row],[Fecha]])</f>
        <v>11</v>
      </c>
      <c r="U107" s="30">
        <f>ROUNDUP(MONTH(Tabla_Gtos_Ingresos7[[#This Row],[Fecha]])/3, 0)</f>
        <v>4</v>
      </c>
      <c r="V107" s="30">
        <f>WEEKNUM(Tabla_Gtos_Ingresos7[[#This Row],[Fecha]])</f>
        <v>46</v>
      </c>
      <c r="W107" s="30">
        <f>(Tabla_Gtos_Ingresos7[[#This Row],[Factor]]*Tabla_Gtos_Ingresos7[[#This Row],[Haber]])+(Tabla_Gtos_Ingresos7[[#This Row],[Factor]]*Tabla_Gtos_Ingresos7[[#This Row],[Debe]])</f>
        <v>106.7</v>
      </c>
      <c r="X107" s="30">
        <f>VLOOKUP(Tabla_Gtos_Ingresos7[[#This Row],[3 digitos]],PGC_Gtos_e_Ingresos[],3,FALSE)</f>
        <v>1</v>
      </c>
    </row>
    <row r="108" spans="1:24">
      <c r="A108" s="1">
        <v>64</v>
      </c>
      <c r="B108" s="13">
        <v>40192</v>
      </c>
      <c r="C108" s="15">
        <v>60800000</v>
      </c>
      <c r="D108" s="1" t="s">
        <v>20</v>
      </c>
      <c r="E108" s="1" t="s">
        <v>373</v>
      </c>
      <c r="F108" s="12">
        <v>0</v>
      </c>
      <c r="G108" s="12">
        <v>351.87</v>
      </c>
      <c r="H108" s="26" t="str">
        <f>MID(Tabla_Gtos_Ingresos7[[#This Row],[Subcuenta]],1,4)</f>
        <v>6080</v>
      </c>
      <c r="I108" s="27">
        <f>VALUE(MID(Tabla_Gtos_Ingresos7[[#This Row],[4 digitos]],1,3))</f>
        <v>608</v>
      </c>
      <c r="J108" s="27">
        <f>VALUE(MID(Tabla_Gtos_Ingresos7[[#This Row],[3 digitos]],1,2))</f>
        <v>60</v>
      </c>
      <c r="K108" s="28" t="str">
        <f>VLOOKUP(Tabla_Gtos_Ingresos7[[#This Row],[3 digitos]],PGC_Gtos_e_Ingresos[],4,FALSE)</f>
        <v>4.a</v>
      </c>
      <c r="L108" s="30" t="str">
        <f>VLOOKUP(Tabla_Gtos_Ingresos7[[#This Row],[Grupo 1]],Tabla3[],4,FALSE)</f>
        <v>4. Aprovisionamientos</v>
      </c>
      <c r="M108" s="30" t="str">
        <f>VLOOKUP(Tabla_Gtos_Ingresos7[[#This Row],[Grupo 1]],Tabla3[],5,FALSE)</f>
        <v>4.a Consumos de Mercaderias</v>
      </c>
      <c r="N108" s="28" t="str">
        <f>VLOOKUP(Tabla_Gtos_Ingresos7[[#This Row],[Grupo 1]],Tabla3[],10,FALSE)</f>
        <v>G</v>
      </c>
      <c r="O108" s="28" t="str">
        <f>VLOOKUP(Tabla_Gtos_Ingresos7[[#This Row],[Grupo 1]],Tabla3[],6,FALSE)</f>
        <v>Explotación</v>
      </c>
      <c r="P108" s="28">
        <f>VLOOKUP(Tabla_Gtos_Ingresos7[[#This Row],[Grupo 1]],Tabla3[],2,FALSE)</f>
        <v>4</v>
      </c>
      <c r="Q108" s="29" t="str">
        <f>VLOOKUP(Tabla_Gtos_Ingresos7[[#This Row],[3 digitos]],PGC_Gtos_e_Ingresos[],2,FALSE)</f>
        <v xml:space="preserve"> Devoluciones de compras y operaciones similares</v>
      </c>
      <c r="R108" s="30" t="str">
        <f>Tabla_Gtos_Ingresos7[[#This Row],[3 digitos]]&amp;"/"&amp;Tabla_Gtos_Ingresos7[[#This Row],[Nombre cuenta]]</f>
        <v>608/ Devoluciones de compras y operaciones similares</v>
      </c>
      <c r="S108" s="30">
        <f>YEAR(Tabla_Gtos_Ingresos7[[#This Row],[Fecha]])</f>
        <v>2010</v>
      </c>
      <c r="T108" s="27">
        <f>MONTH(Tabla_Gtos_Ingresos7[[#This Row],[Fecha]])</f>
        <v>1</v>
      </c>
      <c r="U108" s="30">
        <f>ROUNDUP(MONTH(Tabla_Gtos_Ingresos7[[#This Row],[Fecha]])/3, 0)</f>
        <v>1</v>
      </c>
      <c r="V108" s="30">
        <f>WEEKNUM(Tabla_Gtos_Ingresos7[[#This Row],[Fecha]])</f>
        <v>3</v>
      </c>
      <c r="W108" s="30">
        <f>(Tabla_Gtos_Ingresos7[[#This Row],[Factor]]*Tabla_Gtos_Ingresos7[[#This Row],[Haber]])+(Tabla_Gtos_Ingresos7[[#This Row],[Factor]]*Tabla_Gtos_Ingresos7[[#This Row],[Debe]])</f>
        <v>351.87</v>
      </c>
      <c r="X108" s="30">
        <f>VLOOKUP(Tabla_Gtos_Ingresos7[[#This Row],[3 digitos]],PGC_Gtos_e_Ingresos[],3,FALSE)</f>
        <v>1</v>
      </c>
    </row>
    <row r="109" spans="1:24">
      <c r="A109" s="1">
        <v>230</v>
      </c>
      <c r="B109" s="13">
        <v>40223</v>
      </c>
      <c r="C109" s="15">
        <v>60700003</v>
      </c>
      <c r="D109" s="1" t="s">
        <v>18</v>
      </c>
      <c r="E109" s="1" t="s">
        <v>328</v>
      </c>
      <c r="F109" s="12">
        <v>253.5</v>
      </c>
      <c r="G109" s="12">
        <v>0</v>
      </c>
      <c r="H109" s="26" t="str">
        <f>MID(Tabla_Gtos_Ingresos7[[#This Row],[Subcuenta]],1,4)</f>
        <v>6070</v>
      </c>
      <c r="I109" s="27">
        <f>VALUE(MID(Tabla_Gtos_Ingresos7[[#This Row],[4 digitos]],1,3))</f>
        <v>607</v>
      </c>
      <c r="J109" s="27">
        <f>VALUE(MID(Tabla_Gtos_Ingresos7[[#This Row],[3 digitos]],1,2))</f>
        <v>60</v>
      </c>
      <c r="K109" s="28" t="str">
        <f>VLOOKUP(Tabla_Gtos_Ingresos7[[#This Row],[3 digitos]],PGC_Gtos_e_Ingresos[],4,FALSE)</f>
        <v>4.c</v>
      </c>
      <c r="L109" s="30" t="str">
        <f>VLOOKUP(Tabla_Gtos_Ingresos7[[#This Row],[Grupo 1]],Tabla3[],4,FALSE)</f>
        <v>4. Aprovisionamientos</v>
      </c>
      <c r="M109" s="30" t="str">
        <f>VLOOKUP(Tabla_Gtos_Ingresos7[[#This Row],[Grupo 1]],Tabla3[],5,FALSE)</f>
        <v>4.c Trabajos Realizados por Otras Empresas</v>
      </c>
      <c r="N109" s="28" t="str">
        <f>VLOOKUP(Tabla_Gtos_Ingresos7[[#This Row],[Grupo 1]],Tabla3[],10,FALSE)</f>
        <v>G</v>
      </c>
      <c r="O109" s="28" t="str">
        <f>VLOOKUP(Tabla_Gtos_Ingresos7[[#This Row],[Grupo 1]],Tabla3[],6,FALSE)</f>
        <v>Explotación</v>
      </c>
      <c r="P109" s="28">
        <f>VLOOKUP(Tabla_Gtos_Ingresos7[[#This Row],[Grupo 1]],Tabla3[],2,FALSE)</f>
        <v>4</v>
      </c>
      <c r="Q109" s="29" t="str">
        <f>VLOOKUP(Tabla_Gtos_Ingresos7[[#This Row],[3 digitos]],PGC_Gtos_e_Ingresos[],2,FALSE)</f>
        <v xml:space="preserve"> Trabajos realizados por otras empresas</v>
      </c>
      <c r="R109" s="30" t="str">
        <f>Tabla_Gtos_Ingresos7[[#This Row],[3 digitos]]&amp;"/"&amp;Tabla_Gtos_Ingresos7[[#This Row],[Nombre cuenta]]</f>
        <v>607/ Trabajos realizados por otras empresas</v>
      </c>
      <c r="S109" s="30">
        <f>YEAR(Tabla_Gtos_Ingresos7[[#This Row],[Fecha]])</f>
        <v>2010</v>
      </c>
      <c r="T109" s="27">
        <f>MONTH(Tabla_Gtos_Ingresos7[[#This Row],[Fecha]])</f>
        <v>2</v>
      </c>
      <c r="U109" s="30">
        <f>ROUNDUP(MONTH(Tabla_Gtos_Ingresos7[[#This Row],[Fecha]])/3, 0)</f>
        <v>1</v>
      </c>
      <c r="V109" s="30">
        <f>WEEKNUM(Tabla_Gtos_Ingresos7[[#This Row],[Fecha]])</f>
        <v>8</v>
      </c>
      <c r="W109" s="30">
        <f>(Tabla_Gtos_Ingresos7[[#This Row],[Factor]]*Tabla_Gtos_Ingresos7[[#This Row],[Haber]])+(Tabla_Gtos_Ingresos7[[#This Row],[Factor]]*Tabla_Gtos_Ingresos7[[#This Row],[Debe]])</f>
        <v>-253.5</v>
      </c>
      <c r="X109" s="30">
        <f>VLOOKUP(Tabla_Gtos_Ingresos7[[#This Row],[3 digitos]],PGC_Gtos_e_Ingresos[],3,FALSE)</f>
        <v>-1</v>
      </c>
    </row>
    <row r="110" spans="1:24">
      <c r="A110" s="1">
        <v>223</v>
      </c>
      <c r="B110" s="13">
        <v>40223</v>
      </c>
      <c r="C110" s="15">
        <v>70000018</v>
      </c>
      <c r="D110" s="1" t="s">
        <v>45</v>
      </c>
      <c r="E110" s="1" t="s">
        <v>524</v>
      </c>
      <c r="F110" s="12">
        <v>0</v>
      </c>
      <c r="G110" s="12">
        <v>2192.67</v>
      </c>
      <c r="H110" s="26" t="str">
        <f>MID(Tabla_Gtos_Ingresos7[[#This Row],[Subcuenta]],1,4)</f>
        <v>7000</v>
      </c>
      <c r="I110" s="27">
        <f>VALUE(MID(Tabla_Gtos_Ingresos7[[#This Row],[4 digitos]],1,3))</f>
        <v>700</v>
      </c>
      <c r="J110" s="27">
        <f>VALUE(MID(Tabla_Gtos_Ingresos7[[#This Row],[3 digitos]],1,2))</f>
        <v>70</v>
      </c>
      <c r="K110" s="28" t="str">
        <f>VLOOKUP(Tabla_Gtos_Ingresos7[[#This Row],[3 digitos]],PGC_Gtos_e_Ingresos[],4,FALSE)</f>
        <v>1a</v>
      </c>
      <c r="L110" s="30" t="str">
        <f>VLOOKUP(Tabla_Gtos_Ingresos7[[#This Row],[Grupo 1]],Tabla3[],4,FALSE)</f>
        <v>1. Importe Neto Cifra de Negocios</v>
      </c>
      <c r="M110" s="30" t="str">
        <f>VLOOKUP(Tabla_Gtos_Ingresos7[[#This Row],[Grupo 1]],Tabla3[],5,FALSE)</f>
        <v>1.a Ventas</v>
      </c>
      <c r="N110" s="28" t="str">
        <f>VLOOKUP(Tabla_Gtos_Ingresos7[[#This Row],[Grupo 1]],Tabla3[],10,FALSE)</f>
        <v>I</v>
      </c>
      <c r="O110" s="28" t="str">
        <f>VLOOKUP(Tabla_Gtos_Ingresos7[[#This Row],[Grupo 1]],Tabla3[],6,FALSE)</f>
        <v>Explotación</v>
      </c>
      <c r="P110" s="28">
        <f>VLOOKUP(Tabla_Gtos_Ingresos7[[#This Row],[Grupo 1]],Tabla3[],2,FALSE)</f>
        <v>1</v>
      </c>
      <c r="Q110" s="29" t="str">
        <f>VLOOKUP(Tabla_Gtos_Ingresos7[[#This Row],[3 digitos]],PGC_Gtos_e_Ingresos[],2,FALSE)</f>
        <v xml:space="preserve"> Ventas de mercaderías</v>
      </c>
      <c r="R110" s="30" t="str">
        <f>Tabla_Gtos_Ingresos7[[#This Row],[3 digitos]]&amp;"/"&amp;Tabla_Gtos_Ingresos7[[#This Row],[Nombre cuenta]]</f>
        <v>700/ Ventas de mercaderías</v>
      </c>
      <c r="S110" s="30">
        <f>YEAR(Tabla_Gtos_Ingresos7[[#This Row],[Fecha]])</f>
        <v>2010</v>
      </c>
      <c r="T110" s="27">
        <f>MONTH(Tabla_Gtos_Ingresos7[[#This Row],[Fecha]])</f>
        <v>2</v>
      </c>
      <c r="U110" s="30">
        <f>ROUNDUP(MONTH(Tabla_Gtos_Ingresos7[[#This Row],[Fecha]])/3, 0)</f>
        <v>1</v>
      </c>
      <c r="V110" s="30">
        <f>WEEKNUM(Tabla_Gtos_Ingresos7[[#This Row],[Fecha]])</f>
        <v>8</v>
      </c>
      <c r="W110" s="30">
        <f>(Tabla_Gtos_Ingresos7[[#This Row],[Factor]]*Tabla_Gtos_Ingresos7[[#This Row],[Haber]])+(Tabla_Gtos_Ingresos7[[#This Row],[Factor]]*Tabla_Gtos_Ingresos7[[#This Row],[Debe]])</f>
        <v>2192.67</v>
      </c>
      <c r="X110" s="30">
        <f>VLOOKUP(Tabla_Gtos_Ingresos7[[#This Row],[3 digitos]],PGC_Gtos_e_Ingresos[],3,FALSE)</f>
        <v>1</v>
      </c>
    </row>
    <row r="111" spans="1:24">
      <c r="A111" s="1">
        <v>224</v>
      </c>
      <c r="B111" s="13">
        <v>40223</v>
      </c>
      <c r="C111" s="15">
        <v>70800000</v>
      </c>
      <c r="D111" s="1" t="s">
        <v>65</v>
      </c>
      <c r="E111" s="1" t="s">
        <v>527</v>
      </c>
      <c r="F111" s="12">
        <v>1040</v>
      </c>
      <c r="G111" s="12">
        <v>0</v>
      </c>
      <c r="H111" s="26" t="str">
        <f>MID(Tabla_Gtos_Ingresos7[[#This Row],[Subcuenta]],1,4)</f>
        <v>7080</v>
      </c>
      <c r="I111" s="27">
        <f>VALUE(MID(Tabla_Gtos_Ingresos7[[#This Row],[4 digitos]],1,3))</f>
        <v>708</v>
      </c>
      <c r="J111" s="27">
        <f>VALUE(MID(Tabla_Gtos_Ingresos7[[#This Row],[3 digitos]],1,2))</f>
        <v>70</v>
      </c>
      <c r="K111" s="28" t="str">
        <f>VLOOKUP(Tabla_Gtos_Ingresos7[[#This Row],[3 digitos]],PGC_Gtos_e_Ingresos[],4,FALSE)</f>
        <v>1a</v>
      </c>
      <c r="L111" s="30" t="str">
        <f>VLOOKUP(Tabla_Gtos_Ingresos7[[#This Row],[Grupo 1]],Tabla3[],4,FALSE)</f>
        <v>1. Importe Neto Cifra de Negocios</v>
      </c>
      <c r="M111" s="30" t="str">
        <f>VLOOKUP(Tabla_Gtos_Ingresos7[[#This Row],[Grupo 1]],Tabla3[],5,FALSE)</f>
        <v>1.a Ventas</v>
      </c>
      <c r="N111" s="28" t="str">
        <f>VLOOKUP(Tabla_Gtos_Ingresos7[[#This Row],[Grupo 1]],Tabla3[],10,FALSE)</f>
        <v>I</v>
      </c>
      <c r="O111" s="28" t="str">
        <f>VLOOKUP(Tabla_Gtos_Ingresos7[[#This Row],[Grupo 1]],Tabla3[],6,FALSE)</f>
        <v>Explotación</v>
      </c>
      <c r="P111" s="28">
        <f>VLOOKUP(Tabla_Gtos_Ingresos7[[#This Row],[Grupo 1]],Tabla3[],2,FALSE)</f>
        <v>1</v>
      </c>
      <c r="Q111" s="29" t="str">
        <f>VLOOKUP(Tabla_Gtos_Ingresos7[[#This Row],[3 digitos]],PGC_Gtos_e_Ingresos[],2,FALSE)</f>
        <v xml:space="preserve"> Devoluciones de ventas y operaciones similares</v>
      </c>
      <c r="R111" s="30" t="str">
        <f>Tabla_Gtos_Ingresos7[[#This Row],[3 digitos]]&amp;"/"&amp;Tabla_Gtos_Ingresos7[[#This Row],[Nombre cuenta]]</f>
        <v>708/ Devoluciones de ventas y operaciones similares</v>
      </c>
      <c r="S111" s="30">
        <f>YEAR(Tabla_Gtos_Ingresos7[[#This Row],[Fecha]])</f>
        <v>2010</v>
      </c>
      <c r="T111" s="27">
        <f>MONTH(Tabla_Gtos_Ingresos7[[#This Row],[Fecha]])</f>
        <v>2</v>
      </c>
      <c r="U111" s="30">
        <f>ROUNDUP(MONTH(Tabla_Gtos_Ingresos7[[#This Row],[Fecha]])/3, 0)</f>
        <v>1</v>
      </c>
      <c r="V111" s="30">
        <f>WEEKNUM(Tabla_Gtos_Ingresos7[[#This Row],[Fecha]])</f>
        <v>8</v>
      </c>
      <c r="W111" s="30">
        <f>(Tabla_Gtos_Ingresos7[[#This Row],[Factor]]*Tabla_Gtos_Ingresos7[[#This Row],[Haber]])+(Tabla_Gtos_Ingresos7[[#This Row],[Factor]]*Tabla_Gtos_Ingresos7[[#This Row],[Debe]])</f>
        <v>-1040</v>
      </c>
      <c r="X111" s="30">
        <f>VLOOKUP(Tabla_Gtos_Ingresos7[[#This Row],[3 digitos]],PGC_Gtos_e_Ingresos[],3,FALSE)</f>
        <v>-1</v>
      </c>
    </row>
    <row r="112" spans="1:24">
      <c r="A112" s="1">
        <v>225</v>
      </c>
      <c r="B112" s="13">
        <v>40223</v>
      </c>
      <c r="C112" s="15">
        <v>70800001</v>
      </c>
      <c r="D112" s="1" t="s">
        <v>65</v>
      </c>
      <c r="E112" s="1" t="s">
        <v>528</v>
      </c>
      <c r="F112" s="12">
        <v>1152.67</v>
      </c>
      <c r="G112" s="12">
        <v>0</v>
      </c>
      <c r="H112" s="26" t="str">
        <f>MID(Tabla_Gtos_Ingresos7[[#This Row],[Subcuenta]],1,4)</f>
        <v>7080</v>
      </c>
      <c r="I112" s="27">
        <f>VALUE(MID(Tabla_Gtos_Ingresos7[[#This Row],[4 digitos]],1,3))</f>
        <v>708</v>
      </c>
      <c r="J112" s="27">
        <f>VALUE(MID(Tabla_Gtos_Ingresos7[[#This Row],[3 digitos]],1,2))</f>
        <v>70</v>
      </c>
      <c r="K112" s="28" t="str">
        <f>VLOOKUP(Tabla_Gtos_Ingresos7[[#This Row],[3 digitos]],PGC_Gtos_e_Ingresos[],4,FALSE)</f>
        <v>1a</v>
      </c>
      <c r="L112" s="30" t="str">
        <f>VLOOKUP(Tabla_Gtos_Ingresos7[[#This Row],[Grupo 1]],Tabla3[],4,FALSE)</f>
        <v>1. Importe Neto Cifra de Negocios</v>
      </c>
      <c r="M112" s="30" t="str">
        <f>VLOOKUP(Tabla_Gtos_Ingresos7[[#This Row],[Grupo 1]],Tabla3[],5,FALSE)</f>
        <v>1.a Ventas</v>
      </c>
      <c r="N112" s="28" t="str">
        <f>VLOOKUP(Tabla_Gtos_Ingresos7[[#This Row],[Grupo 1]],Tabla3[],10,FALSE)</f>
        <v>I</v>
      </c>
      <c r="O112" s="28" t="str">
        <f>VLOOKUP(Tabla_Gtos_Ingresos7[[#This Row],[Grupo 1]],Tabla3[],6,FALSE)</f>
        <v>Explotación</v>
      </c>
      <c r="P112" s="28">
        <f>VLOOKUP(Tabla_Gtos_Ingresos7[[#This Row],[Grupo 1]],Tabla3[],2,FALSE)</f>
        <v>1</v>
      </c>
      <c r="Q112" s="29" t="str">
        <f>VLOOKUP(Tabla_Gtos_Ingresos7[[#This Row],[3 digitos]],PGC_Gtos_e_Ingresos[],2,FALSE)</f>
        <v xml:space="preserve"> Devoluciones de ventas y operaciones similares</v>
      </c>
      <c r="R112" s="30" t="str">
        <f>Tabla_Gtos_Ingresos7[[#This Row],[3 digitos]]&amp;"/"&amp;Tabla_Gtos_Ingresos7[[#This Row],[Nombre cuenta]]</f>
        <v>708/ Devoluciones de ventas y operaciones similares</v>
      </c>
      <c r="S112" s="30">
        <f>YEAR(Tabla_Gtos_Ingresos7[[#This Row],[Fecha]])</f>
        <v>2010</v>
      </c>
      <c r="T112" s="27">
        <f>MONTH(Tabla_Gtos_Ingresos7[[#This Row],[Fecha]])</f>
        <v>2</v>
      </c>
      <c r="U112" s="30">
        <f>ROUNDUP(MONTH(Tabla_Gtos_Ingresos7[[#This Row],[Fecha]])/3, 0)</f>
        <v>1</v>
      </c>
      <c r="V112" s="30">
        <f>WEEKNUM(Tabla_Gtos_Ingresos7[[#This Row],[Fecha]])</f>
        <v>8</v>
      </c>
      <c r="W112" s="30">
        <f>(Tabla_Gtos_Ingresos7[[#This Row],[Factor]]*Tabla_Gtos_Ingresos7[[#This Row],[Haber]])+(Tabla_Gtos_Ingresos7[[#This Row],[Factor]]*Tabla_Gtos_Ingresos7[[#This Row],[Debe]])</f>
        <v>-1152.67</v>
      </c>
      <c r="X112" s="30">
        <f>VLOOKUP(Tabla_Gtos_Ingresos7[[#This Row],[3 digitos]],PGC_Gtos_e_Ingresos[],3,FALSE)</f>
        <v>-1</v>
      </c>
    </row>
    <row r="113" spans="1:24">
      <c r="A113" s="1">
        <v>660</v>
      </c>
      <c r="B113" s="13">
        <v>40282</v>
      </c>
      <c r="C113" s="15">
        <v>62200019</v>
      </c>
      <c r="D113" s="1" t="s">
        <v>21</v>
      </c>
      <c r="E113" s="1" t="s">
        <v>384</v>
      </c>
      <c r="F113" s="12">
        <v>641.20000000000005</v>
      </c>
      <c r="G113" s="12">
        <v>0</v>
      </c>
      <c r="H113" s="26" t="str">
        <f>MID(Tabla_Gtos_Ingresos7[[#This Row],[Subcuenta]],1,4)</f>
        <v>6220</v>
      </c>
      <c r="I113" s="27">
        <f>VALUE(MID(Tabla_Gtos_Ingresos7[[#This Row],[4 digitos]],1,3))</f>
        <v>622</v>
      </c>
      <c r="J113" s="27">
        <f>VALUE(MID(Tabla_Gtos_Ingresos7[[#This Row],[3 digitos]],1,2))</f>
        <v>62</v>
      </c>
      <c r="K113" s="28" t="str">
        <f>VLOOKUP(Tabla_Gtos_Ingresos7[[#This Row],[3 digitos]],PGC_Gtos_e_Ingresos[],4,FALSE)</f>
        <v>7.a</v>
      </c>
      <c r="L113" s="30" t="str">
        <f>VLOOKUP(Tabla_Gtos_Ingresos7[[#This Row],[Grupo 1]],Tabla3[],4,FALSE)</f>
        <v>7. Otros Gastos de Explotación</v>
      </c>
      <c r="M113" s="30" t="str">
        <f>VLOOKUP(Tabla_Gtos_Ingresos7[[#This Row],[Grupo 1]],Tabla3[],5,FALSE)</f>
        <v>7.a Servicios Exteriores</v>
      </c>
      <c r="N113" s="28" t="str">
        <f>VLOOKUP(Tabla_Gtos_Ingresos7[[#This Row],[Grupo 1]],Tabla3[],10,FALSE)</f>
        <v>G</v>
      </c>
      <c r="O113" s="28" t="str">
        <f>VLOOKUP(Tabla_Gtos_Ingresos7[[#This Row],[Grupo 1]],Tabla3[],6,FALSE)</f>
        <v>Explotación</v>
      </c>
      <c r="P113" s="28">
        <f>VLOOKUP(Tabla_Gtos_Ingresos7[[#This Row],[Grupo 1]],Tabla3[],2,FALSE)</f>
        <v>7</v>
      </c>
      <c r="Q113" s="29" t="str">
        <f>VLOOKUP(Tabla_Gtos_Ingresos7[[#This Row],[3 digitos]],PGC_Gtos_e_Ingresos[],2,FALSE)</f>
        <v xml:space="preserve"> Reparaciones y conservación</v>
      </c>
      <c r="R113" s="30" t="str">
        <f>Tabla_Gtos_Ingresos7[[#This Row],[3 digitos]]&amp;"/"&amp;Tabla_Gtos_Ingresos7[[#This Row],[Nombre cuenta]]</f>
        <v>622/ Reparaciones y conservación</v>
      </c>
      <c r="S113" s="30">
        <f>YEAR(Tabla_Gtos_Ingresos7[[#This Row],[Fecha]])</f>
        <v>2010</v>
      </c>
      <c r="T113" s="27">
        <f>MONTH(Tabla_Gtos_Ingresos7[[#This Row],[Fecha]])</f>
        <v>4</v>
      </c>
      <c r="U113" s="30">
        <f>ROUNDUP(MONTH(Tabla_Gtos_Ingresos7[[#This Row],[Fecha]])/3, 0)</f>
        <v>2</v>
      </c>
      <c r="V113" s="30">
        <f>WEEKNUM(Tabla_Gtos_Ingresos7[[#This Row],[Fecha]])</f>
        <v>16</v>
      </c>
      <c r="W113" s="30">
        <f>(Tabla_Gtos_Ingresos7[[#This Row],[Factor]]*Tabla_Gtos_Ingresos7[[#This Row],[Haber]])+(Tabla_Gtos_Ingresos7[[#This Row],[Factor]]*Tabla_Gtos_Ingresos7[[#This Row],[Debe]])</f>
        <v>-641.20000000000005</v>
      </c>
      <c r="X113" s="30">
        <f>VLOOKUP(Tabla_Gtos_Ingresos7[[#This Row],[3 digitos]],PGC_Gtos_e_Ingresos[],3,FALSE)</f>
        <v>-1</v>
      </c>
    </row>
    <row r="114" spans="1:24">
      <c r="A114" s="1">
        <v>1765</v>
      </c>
      <c r="B114" s="13">
        <v>40404</v>
      </c>
      <c r="C114" s="15">
        <v>62200052</v>
      </c>
      <c r="D114" s="1" t="s">
        <v>21</v>
      </c>
      <c r="E114" s="2" t="s">
        <v>711</v>
      </c>
      <c r="F114" s="12">
        <v>2240.71</v>
      </c>
      <c r="G114" s="12">
        <v>0</v>
      </c>
      <c r="H114" s="26" t="str">
        <f>MID(Tabla_Gtos_Ingresos7[[#This Row],[Subcuenta]],1,4)</f>
        <v>6220</v>
      </c>
      <c r="I114" s="27">
        <f>VALUE(MID(Tabla_Gtos_Ingresos7[[#This Row],[4 digitos]],1,3))</f>
        <v>622</v>
      </c>
      <c r="J114" s="27">
        <f>VALUE(MID(Tabla_Gtos_Ingresos7[[#This Row],[3 digitos]],1,2))</f>
        <v>62</v>
      </c>
      <c r="K114" s="28" t="str">
        <f>VLOOKUP(Tabla_Gtos_Ingresos7[[#This Row],[3 digitos]],PGC_Gtos_e_Ingresos[],4,FALSE)</f>
        <v>7.a</v>
      </c>
      <c r="L114" s="30" t="str">
        <f>VLOOKUP(Tabla_Gtos_Ingresos7[[#This Row],[Grupo 1]],Tabla3[],4,FALSE)</f>
        <v>7. Otros Gastos de Explotación</v>
      </c>
      <c r="M114" s="30" t="str">
        <f>VLOOKUP(Tabla_Gtos_Ingresos7[[#This Row],[Grupo 1]],Tabla3[],5,FALSE)</f>
        <v>7.a Servicios Exteriores</v>
      </c>
      <c r="N114" s="28" t="str">
        <f>VLOOKUP(Tabla_Gtos_Ingresos7[[#This Row],[Grupo 1]],Tabla3[],10,FALSE)</f>
        <v>G</v>
      </c>
      <c r="O114" s="28" t="str">
        <f>VLOOKUP(Tabla_Gtos_Ingresos7[[#This Row],[Grupo 1]],Tabla3[],6,FALSE)</f>
        <v>Explotación</v>
      </c>
      <c r="P114" s="28">
        <f>VLOOKUP(Tabla_Gtos_Ingresos7[[#This Row],[Grupo 1]],Tabla3[],2,FALSE)</f>
        <v>7</v>
      </c>
      <c r="Q114" s="29" t="str">
        <f>VLOOKUP(Tabla_Gtos_Ingresos7[[#This Row],[3 digitos]],PGC_Gtos_e_Ingresos[],2,FALSE)</f>
        <v xml:space="preserve"> Reparaciones y conservación</v>
      </c>
      <c r="R114" s="30" t="str">
        <f>Tabla_Gtos_Ingresos7[[#This Row],[3 digitos]]&amp;"/"&amp;Tabla_Gtos_Ingresos7[[#This Row],[Nombre cuenta]]</f>
        <v>622/ Reparaciones y conservación</v>
      </c>
      <c r="S114" s="30">
        <f>YEAR(Tabla_Gtos_Ingresos7[[#This Row],[Fecha]])</f>
        <v>2010</v>
      </c>
      <c r="T114" s="27">
        <f>MONTH(Tabla_Gtos_Ingresos7[[#This Row],[Fecha]])</f>
        <v>8</v>
      </c>
      <c r="U114" s="30">
        <f>ROUNDUP(MONTH(Tabla_Gtos_Ingresos7[[#This Row],[Fecha]])/3, 0)</f>
        <v>3</v>
      </c>
      <c r="V114" s="30">
        <f>WEEKNUM(Tabla_Gtos_Ingresos7[[#This Row],[Fecha]])</f>
        <v>33</v>
      </c>
      <c r="W114" s="30">
        <f>(Tabla_Gtos_Ingresos7[[#This Row],[Factor]]*Tabla_Gtos_Ingresos7[[#This Row],[Haber]])+(Tabla_Gtos_Ingresos7[[#This Row],[Factor]]*Tabla_Gtos_Ingresos7[[#This Row],[Debe]])</f>
        <v>-2240.71</v>
      </c>
      <c r="X114" s="30">
        <f>VLOOKUP(Tabla_Gtos_Ingresos7[[#This Row],[3 digitos]],PGC_Gtos_e_Ingresos[],3,FALSE)</f>
        <v>-1</v>
      </c>
    </row>
    <row r="115" spans="1:24">
      <c r="A115" s="1">
        <v>2638</v>
      </c>
      <c r="B115" s="13">
        <v>40496</v>
      </c>
      <c r="C115" s="15">
        <v>62900015</v>
      </c>
      <c r="D115" s="1" t="s">
        <v>28</v>
      </c>
      <c r="E115" s="1" t="s">
        <v>518</v>
      </c>
      <c r="F115" s="12">
        <v>662.4</v>
      </c>
      <c r="G115" s="12">
        <v>0</v>
      </c>
      <c r="H115" s="26" t="str">
        <f>MID(Tabla_Gtos_Ingresos7[[#This Row],[Subcuenta]],1,4)</f>
        <v>6290</v>
      </c>
      <c r="I115" s="27">
        <f>VALUE(MID(Tabla_Gtos_Ingresos7[[#This Row],[4 digitos]],1,3))</f>
        <v>629</v>
      </c>
      <c r="J115" s="27">
        <f>VALUE(MID(Tabla_Gtos_Ingresos7[[#This Row],[3 digitos]],1,2))</f>
        <v>62</v>
      </c>
      <c r="K115" s="28" t="str">
        <f>VLOOKUP(Tabla_Gtos_Ingresos7[[#This Row],[3 digitos]],PGC_Gtos_e_Ingresos[],4,FALSE)</f>
        <v>7.a</v>
      </c>
      <c r="L115" s="30" t="str">
        <f>VLOOKUP(Tabla_Gtos_Ingresos7[[#This Row],[Grupo 1]],Tabla3[],4,FALSE)</f>
        <v>7. Otros Gastos de Explotación</v>
      </c>
      <c r="M115" s="30" t="str">
        <f>VLOOKUP(Tabla_Gtos_Ingresos7[[#This Row],[Grupo 1]],Tabla3[],5,FALSE)</f>
        <v>7.a Servicios Exteriores</v>
      </c>
      <c r="N115" s="28" t="str">
        <f>VLOOKUP(Tabla_Gtos_Ingresos7[[#This Row],[Grupo 1]],Tabla3[],10,FALSE)</f>
        <v>G</v>
      </c>
      <c r="O115" s="28" t="str">
        <f>VLOOKUP(Tabla_Gtos_Ingresos7[[#This Row],[Grupo 1]],Tabla3[],6,FALSE)</f>
        <v>Explotación</v>
      </c>
      <c r="P115" s="28">
        <f>VLOOKUP(Tabla_Gtos_Ingresos7[[#This Row],[Grupo 1]],Tabla3[],2,FALSE)</f>
        <v>7</v>
      </c>
      <c r="Q115" s="29" t="str">
        <f>VLOOKUP(Tabla_Gtos_Ingresos7[[#This Row],[3 digitos]],PGC_Gtos_e_Ingresos[],2,FALSE)</f>
        <v xml:space="preserve"> Otros servicios</v>
      </c>
      <c r="R115" s="30" t="str">
        <f>Tabla_Gtos_Ingresos7[[#This Row],[3 digitos]]&amp;"/"&amp;Tabla_Gtos_Ingresos7[[#This Row],[Nombre cuenta]]</f>
        <v>629/ Otros servicios</v>
      </c>
      <c r="S115" s="30">
        <f>YEAR(Tabla_Gtos_Ingresos7[[#This Row],[Fecha]])</f>
        <v>2010</v>
      </c>
      <c r="T115" s="27">
        <f>MONTH(Tabla_Gtos_Ingresos7[[#This Row],[Fecha]])</f>
        <v>11</v>
      </c>
      <c r="U115" s="30">
        <f>ROUNDUP(MONTH(Tabla_Gtos_Ingresos7[[#This Row],[Fecha]])/3, 0)</f>
        <v>4</v>
      </c>
      <c r="V115" s="30">
        <f>WEEKNUM(Tabla_Gtos_Ingresos7[[#This Row],[Fecha]])</f>
        <v>47</v>
      </c>
      <c r="W115" s="30">
        <f>(Tabla_Gtos_Ingresos7[[#This Row],[Factor]]*Tabla_Gtos_Ingresos7[[#This Row],[Haber]])+(Tabla_Gtos_Ingresos7[[#This Row],[Factor]]*Tabla_Gtos_Ingresos7[[#This Row],[Debe]])</f>
        <v>-662.4</v>
      </c>
      <c r="X115" s="30">
        <f>VLOOKUP(Tabla_Gtos_Ingresos7[[#This Row],[3 digitos]],PGC_Gtos_e_Ingresos[],3,FALSE)</f>
        <v>-1</v>
      </c>
    </row>
    <row r="116" spans="1:24">
      <c r="A116" s="1">
        <v>445</v>
      </c>
      <c r="B116" s="13">
        <v>40252</v>
      </c>
      <c r="C116" s="15">
        <v>62200016</v>
      </c>
      <c r="D116" s="1" t="s">
        <v>21</v>
      </c>
      <c r="E116" s="1" t="s">
        <v>912</v>
      </c>
      <c r="F116" s="12">
        <v>1600.66</v>
      </c>
      <c r="G116" s="12">
        <v>0</v>
      </c>
      <c r="H116" s="26" t="str">
        <f>MID(Tabla_Gtos_Ingresos7[[#This Row],[Subcuenta]],1,4)</f>
        <v>6220</v>
      </c>
      <c r="I116" s="27">
        <f>VALUE(MID(Tabla_Gtos_Ingresos7[[#This Row],[4 digitos]],1,3))</f>
        <v>622</v>
      </c>
      <c r="J116" s="27">
        <f>VALUE(MID(Tabla_Gtos_Ingresos7[[#This Row],[3 digitos]],1,2))</f>
        <v>62</v>
      </c>
      <c r="K116" s="28" t="str">
        <f>VLOOKUP(Tabla_Gtos_Ingresos7[[#This Row],[3 digitos]],PGC_Gtos_e_Ingresos[],4,FALSE)</f>
        <v>7.a</v>
      </c>
      <c r="L116" s="30" t="str">
        <f>VLOOKUP(Tabla_Gtos_Ingresos7[[#This Row],[Grupo 1]],Tabla3[],4,FALSE)</f>
        <v>7. Otros Gastos de Explotación</v>
      </c>
      <c r="M116" s="30" t="str">
        <f>VLOOKUP(Tabla_Gtos_Ingresos7[[#This Row],[Grupo 1]],Tabla3[],5,FALSE)</f>
        <v>7.a Servicios Exteriores</v>
      </c>
      <c r="N116" s="28" t="str">
        <f>VLOOKUP(Tabla_Gtos_Ingresos7[[#This Row],[Grupo 1]],Tabla3[],10,FALSE)</f>
        <v>G</v>
      </c>
      <c r="O116" s="28" t="str">
        <f>VLOOKUP(Tabla_Gtos_Ingresos7[[#This Row],[Grupo 1]],Tabla3[],6,FALSE)</f>
        <v>Explotación</v>
      </c>
      <c r="P116" s="28">
        <f>VLOOKUP(Tabla_Gtos_Ingresos7[[#This Row],[Grupo 1]],Tabla3[],2,FALSE)</f>
        <v>7</v>
      </c>
      <c r="Q116" s="29" t="str">
        <f>VLOOKUP(Tabla_Gtos_Ingresos7[[#This Row],[3 digitos]],PGC_Gtos_e_Ingresos[],2,FALSE)</f>
        <v xml:space="preserve"> Reparaciones y conservación</v>
      </c>
      <c r="R116" s="30" t="str">
        <f>Tabla_Gtos_Ingresos7[[#This Row],[3 digitos]]&amp;"/"&amp;Tabla_Gtos_Ingresos7[[#This Row],[Nombre cuenta]]</f>
        <v>622/ Reparaciones y conservación</v>
      </c>
      <c r="S116" s="30">
        <f>YEAR(Tabla_Gtos_Ingresos7[[#This Row],[Fecha]])</f>
        <v>2010</v>
      </c>
      <c r="T116" s="27">
        <f>MONTH(Tabla_Gtos_Ingresos7[[#This Row],[Fecha]])</f>
        <v>3</v>
      </c>
      <c r="U116" s="30">
        <f>ROUNDUP(MONTH(Tabla_Gtos_Ingresos7[[#This Row],[Fecha]])/3, 0)</f>
        <v>1</v>
      </c>
      <c r="V116" s="30">
        <f>WEEKNUM(Tabla_Gtos_Ingresos7[[#This Row],[Fecha]])</f>
        <v>12</v>
      </c>
      <c r="W116" s="30">
        <f>(Tabla_Gtos_Ingresos7[[#This Row],[Factor]]*Tabla_Gtos_Ingresos7[[#This Row],[Haber]])+(Tabla_Gtos_Ingresos7[[#This Row],[Factor]]*Tabla_Gtos_Ingresos7[[#This Row],[Debe]])</f>
        <v>-1600.66</v>
      </c>
      <c r="X116" s="30">
        <f>VLOOKUP(Tabla_Gtos_Ingresos7[[#This Row],[3 digitos]],PGC_Gtos_e_Ingresos[],3,FALSE)</f>
        <v>-1</v>
      </c>
    </row>
    <row r="117" spans="1:24">
      <c r="A117" s="1">
        <v>662</v>
      </c>
      <c r="B117" s="13">
        <v>40283</v>
      </c>
      <c r="C117" s="15">
        <v>62900002</v>
      </c>
      <c r="D117" s="1" t="s">
        <v>28</v>
      </c>
      <c r="E117" s="1" t="s">
        <v>513</v>
      </c>
      <c r="F117" s="12">
        <v>818.43</v>
      </c>
      <c r="G117" s="12">
        <v>0</v>
      </c>
      <c r="H117" s="26" t="str">
        <f>MID(Tabla_Gtos_Ingresos7[[#This Row],[Subcuenta]],1,4)</f>
        <v>6290</v>
      </c>
      <c r="I117" s="27">
        <f>VALUE(MID(Tabla_Gtos_Ingresos7[[#This Row],[4 digitos]],1,3))</f>
        <v>629</v>
      </c>
      <c r="J117" s="27">
        <f>VALUE(MID(Tabla_Gtos_Ingresos7[[#This Row],[3 digitos]],1,2))</f>
        <v>62</v>
      </c>
      <c r="K117" s="28" t="str">
        <f>VLOOKUP(Tabla_Gtos_Ingresos7[[#This Row],[3 digitos]],PGC_Gtos_e_Ingresos[],4,FALSE)</f>
        <v>7.a</v>
      </c>
      <c r="L117" s="30" t="str">
        <f>VLOOKUP(Tabla_Gtos_Ingresos7[[#This Row],[Grupo 1]],Tabla3[],4,FALSE)</f>
        <v>7. Otros Gastos de Explotación</v>
      </c>
      <c r="M117" s="30" t="str">
        <f>VLOOKUP(Tabla_Gtos_Ingresos7[[#This Row],[Grupo 1]],Tabla3[],5,FALSE)</f>
        <v>7.a Servicios Exteriores</v>
      </c>
      <c r="N117" s="28" t="str">
        <f>VLOOKUP(Tabla_Gtos_Ingresos7[[#This Row],[Grupo 1]],Tabla3[],10,FALSE)</f>
        <v>G</v>
      </c>
      <c r="O117" s="28" t="str">
        <f>VLOOKUP(Tabla_Gtos_Ingresos7[[#This Row],[Grupo 1]],Tabla3[],6,FALSE)</f>
        <v>Explotación</v>
      </c>
      <c r="P117" s="28">
        <f>VLOOKUP(Tabla_Gtos_Ingresos7[[#This Row],[Grupo 1]],Tabla3[],2,FALSE)</f>
        <v>7</v>
      </c>
      <c r="Q117" s="29" t="str">
        <f>VLOOKUP(Tabla_Gtos_Ingresos7[[#This Row],[3 digitos]],PGC_Gtos_e_Ingresos[],2,FALSE)</f>
        <v xml:space="preserve"> Otros servicios</v>
      </c>
      <c r="R117" s="30" t="str">
        <f>Tabla_Gtos_Ingresos7[[#This Row],[3 digitos]]&amp;"/"&amp;Tabla_Gtos_Ingresos7[[#This Row],[Nombre cuenta]]</f>
        <v>629/ Otros servicios</v>
      </c>
      <c r="S117" s="30">
        <f>YEAR(Tabla_Gtos_Ingresos7[[#This Row],[Fecha]])</f>
        <v>2010</v>
      </c>
      <c r="T117" s="27">
        <f>MONTH(Tabla_Gtos_Ingresos7[[#This Row],[Fecha]])</f>
        <v>4</v>
      </c>
      <c r="U117" s="30">
        <f>ROUNDUP(MONTH(Tabla_Gtos_Ingresos7[[#This Row],[Fecha]])/3, 0)</f>
        <v>2</v>
      </c>
      <c r="V117" s="30">
        <f>WEEKNUM(Tabla_Gtos_Ingresos7[[#This Row],[Fecha]])</f>
        <v>16</v>
      </c>
      <c r="W117" s="30">
        <f>(Tabla_Gtos_Ingresos7[[#This Row],[Factor]]*Tabla_Gtos_Ingresos7[[#This Row],[Haber]])+(Tabla_Gtos_Ingresos7[[#This Row],[Factor]]*Tabla_Gtos_Ingresos7[[#This Row],[Debe]])</f>
        <v>-818.43</v>
      </c>
      <c r="X117" s="30">
        <f>VLOOKUP(Tabla_Gtos_Ingresos7[[#This Row],[3 digitos]],PGC_Gtos_e_Ingresos[],3,FALSE)</f>
        <v>-1</v>
      </c>
    </row>
    <row r="118" spans="1:24">
      <c r="A118" s="1">
        <v>1507</v>
      </c>
      <c r="B118" s="13">
        <v>40374</v>
      </c>
      <c r="C118" s="15">
        <v>70000116</v>
      </c>
      <c r="D118" s="1" t="s">
        <v>45</v>
      </c>
      <c r="E118" s="1" t="s">
        <v>612</v>
      </c>
      <c r="F118" s="12">
        <v>0</v>
      </c>
      <c r="G118" s="12">
        <v>67.98</v>
      </c>
      <c r="H118" s="26" t="str">
        <f>MID(Tabla_Gtos_Ingresos7[[#This Row],[Subcuenta]],1,4)</f>
        <v>7000</v>
      </c>
      <c r="I118" s="27">
        <f>VALUE(MID(Tabla_Gtos_Ingresos7[[#This Row],[4 digitos]],1,3))</f>
        <v>700</v>
      </c>
      <c r="J118" s="27">
        <f>VALUE(MID(Tabla_Gtos_Ingresos7[[#This Row],[3 digitos]],1,2))</f>
        <v>70</v>
      </c>
      <c r="K118" s="28" t="str">
        <f>VLOOKUP(Tabla_Gtos_Ingresos7[[#This Row],[3 digitos]],PGC_Gtos_e_Ingresos[],4,FALSE)</f>
        <v>1a</v>
      </c>
      <c r="L118" s="30" t="str">
        <f>VLOOKUP(Tabla_Gtos_Ingresos7[[#This Row],[Grupo 1]],Tabla3[],4,FALSE)</f>
        <v>1. Importe Neto Cifra de Negocios</v>
      </c>
      <c r="M118" s="30" t="str">
        <f>VLOOKUP(Tabla_Gtos_Ingresos7[[#This Row],[Grupo 1]],Tabla3[],5,FALSE)</f>
        <v>1.a Ventas</v>
      </c>
      <c r="N118" s="28" t="str">
        <f>VLOOKUP(Tabla_Gtos_Ingresos7[[#This Row],[Grupo 1]],Tabla3[],10,FALSE)</f>
        <v>I</v>
      </c>
      <c r="O118" s="28" t="str">
        <f>VLOOKUP(Tabla_Gtos_Ingresos7[[#This Row],[Grupo 1]],Tabla3[],6,FALSE)</f>
        <v>Explotación</v>
      </c>
      <c r="P118" s="28">
        <f>VLOOKUP(Tabla_Gtos_Ingresos7[[#This Row],[Grupo 1]],Tabla3[],2,FALSE)</f>
        <v>1</v>
      </c>
      <c r="Q118" s="29" t="str">
        <f>VLOOKUP(Tabla_Gtos_Ingresos7[[#This Row],[3 digitos]],PGC_Gtos_e_Ingresos[],2,FALSE)</f>
        <v xml:space="preserve"> Ventas de mercaderías</v>
      </c>
      <c r="R118" s="30" t="str">
        <f>Tabla_Gtos_Ingresos7[[#This Row],[3 digitos]]&amp;"/"&amp;Tabla_Gtos_Ingresos7[[#This Row],[Nombre cuenta]]</f>
        <v>700/ Ventas de mercaderías</v>
      </c>
      <c r="S118" s="30">
        <f>YEAR(Tabla_Gtos_Ingresos7[[#This Row],[Fecha]])</f>
        <v>2010</v>
      </c>
      <c r="T118" s="27">
        <f>MONTH(Tabla_Gtos_Ingresos7[[#This Row],[Fecha]])</f>
        <v>7</v>
      </c>
      <c r="U118" s="30">
        <f>ROUNDUP(MONTH(Tabla_Gtos_Ingresos7[[#This Row],[Fecha]])/3, 0)</f>
        <v>3</v>
      </c>
      <c r="V118" s="30">
        <f>WEEKNUM(Tabla_Gtos_Ingresos7[[#This Row],[Fecha]])</f>
        <v>29</v>
      </c>
      <c r="W118" s="30">
        <f>(Tabla_Gtos_Ingresos7[[#This Row],[Factor]]*Tabla_Gtos_Ingresos7[[#This Row],[Haber]])+(Tabla_Gtos_Ingresos7[[#This Row],[Factor]]*Tabla_Gtos_Ingresos7[[#This Row],[Debe]])</f>
        <v>67.98</v>
      </c>
      <c r="X118" s="30">
        <f>VLOOKUP(Tabla_Gtos_Ingresos7[[#This Row],[3 digitos]],PGC_Gtos_e_Ingresos[],3,FALSE)</f>
        <v>1</v>
      </c>
    </row>
    <row r="119" spans="1:24">
      <c r="A119" s="1">
        <v>1508</v>
      </c>
      <c r="B119" s="13">
        <v>40374</v>
      </c>
      <c r="C119" s="15">
        <v>70000117</v>
      </c>
      <c r="D119" s="1" t="s">
        <v>45</v>
      </c>
      <c r="E119" s="1" t="s">
        <v>706</v>
      </c>
      <c r="F119" s="12">
        <v>0</v>
      </c>
      <c r="G119" s="12">
        <v>30.36</v>
      </c>
      <c r="H119" s="26" t="str">
        <f>MID(Tabla_Gtos_Ingresos7[[#This Row],[Subcuenta]],1,4)</f>
        <v>7000</v>
      </c>
      <c r="I119" s="27">
        <f>VALUE(MID(Tabla_Gtos_Ingresos7[[#This Row],[4 digitos]],1,3))</f>
        <v>700</v>
      </c>
      <c r="J119" s="27">
        <f>VALUE(MID(Tabla_Gtos_Ingresos7[[#This Row],[3 digitos]],1,2))</f>
        <v>70</v>
      </c>
      <c r="K119" s="28" t="str">
        <f>VLOOKUP(Tabla_Gtos_Ingresos7[[#This Row],[3 digitos]],PGC_Gtos_e_Ingresos[],4,FALSE)</f>
        <v>1a</v>
      </c>
      <c r="L119" s="30" t="str">
        <f>VLOOKUP(Tabla_Gtos_Ingresos7[[#This Row],[Grupo 1]],Tabla3[],4,FALSE)</f>
        <v>1. Importe Neto Cifra de Negocios</v>
      </c>
      <c r="M119" s="30" t="str">
        <f>VLOOKUP(Tabla_Gtos_Ingresos7[[#This Row],[Grupo 1]],Tabla3[],5,FALSE)</f>
        <v>1.a Ventas</v>
      </c>
      <c r="N119" s="28" t="str">
        <f>VLOOKUP(Tabla_Gtos_Ingresos7[[#This Row],[Grupo 1]],Tabla3[],10,FALSE)</f>
        <v>I</v>
      </c>
      <c r="O119" s="28" t="str">
        <f>VLOOKUP(Tabla_Gtos_Ingresos7[[#This Row],[Grupo 1]],Tabla3[],6,FALSE)</f>
        <v>Explotación</v>
      </c>
      <c r="P119" s="28">
        <f>VLOOKUP(Tabla_Gtos_Ingresos7[[#This Row],[Grupo 1]],Tabla3[],2,FALSE)</f>
        <v>1</v>
      </c>
      <c r="Q119" s="29" t="str">
        <f>VLOOKUP(Tabla_Gtos_Ingresos7[[#This Row],[3 digitos]],PGC_Gtos_e_Ingresos[],2,FALSE)</f>
        <v xml:space="preserve"> Ventas de mercaderías</v>
      </c>
      <c r="R119" s="30" t="str">
        <f>Tabla_Gtos_Ingresos7[[#This Row],[3 digitos]]&amp;"/"&amp;Tabla_Gtos_Ingresos7[[#This Row],[Nombre cuenta]]</f>
        <v>700/ Ventas de mercaderías</v>
      </c>
      <c r="S119" s="30">
        <f>YEAR(Tabla_Gtos_Ingresos7[[#This Row],[Fecha]])</f>
        <v>2010</v>
      </c>
      <c r="T119" s="27">
        <f>MONTH(Tabla_Gtos_Ingresos7[[#This Row],[Fecha]])</f>
        <v>7</v>
      </c>
      <c r="U119" s="30">
        <f>ROUNDUP(MONTH(Tabla_Gtos_Ingresos7[[#This Row],[Fecha]])/3, 0)</f>
        <v>3</v>
      </c>
      <c r="V119" s="30">
        <f>WEEKNUM(Tabla_Gtos_Ingresos7[[#This Row],[Fecha]])</f>
        <v>29</v>
      </c>
      <c r="W119" s="30">
        <f>(Tabla_Gtos_Ingresos7[[#This Row],[Factor]]*Tabla_Gtos_Ingresos7[[#This Row],[Haber]])+(Tabla_Gtos_Ingresos7[[#This Row],[Factor]]*Tabla_Gtos_Ingresos7[[#This Row],[Debe]])</f>
        <v>30.36</v>
      </c>
      <c r="X119" s="30">
        <f>VLOOKUP(Tabla_Gtos_Ingresos7[[#This Row],[3 digitos]],PGC_Gtos_e_Ingresos[],3,FALSE)</f>
        <v>1</v>
      </c>
    </row>
    <row r="120" spans="1:24">
      <c r="A120" s="1">
        <v>2049</v>
      </c>
      <c r="B120" s="13">
        <v>40436</v>
      </c>
      <c r="C120" s="15">
        <v>62400019</v>
      </c>
      <c r="D120" s="1" t="s">
        <v>23</v>
      </c>
      <c r="E120" s="1" t="s">
        <v>447</v>
      </c>
      <c r="F120" s="12">
        <v>119.57</v>
      </c>
      <c r="G120" s="12">
        <v>0</v>
      </c>
      <c r="H120" s="26" t="str">
        <f>MID(Tabla_Gtos_Ingresos7[[#This Row],[Subcuenta]],1,4)</f>
        <v>6240</v>
      </c>
      <c r="I120" s="27">
        <f>VALUE(MID(Tabla_Gtos_Ingresos7[[#This Row],[4 digitos]],1,3))</f>
        <v>624</v>
      </c>
      <c r="J120" s="27">
        <f>VALUE(MID(Tabla_Gtos_Ingresos7[[#This Row],[3 digitos]],1,2))</f>
        <v>62</v>
      </c>
      <c r="K120" s="28" t="str">
        <f>VLOOKUP(Tabla_Gtos_Ingresos7[[#This Row],[3 digitos]],PGC_Gtos_e_Ingresos[],4,FALSE)</f>
        <v>7.a</v>
      </c>
      <c r="L120" s="30" t="str">
        <f>VLOOKUP(Tabla_Gtos_Ingresos7[[#This Row],[Grupo 1]],Tabla3[],4,FALSE)</f>
        <v>7. Otros Gastos de Explotación</v>
      </c>
      <c r="M120" s="30" t="str">
        <f>VLOOKUP(Tabla_Gtos_Ingresos7[[#This Row],[Grupo 1]],Tabla3[],5,FALSE)</f>
        <v>7.a Servicios Exteriores</v>
      </c>
      <c r="N120" s="28" t="str">
        <f>VLOOKUP(Tabla_Gtos_Ingresos7[[#This Row],[Grupo 1]],Tabla3[],10,FALSE)</f>
        <v>G</v>
      </c>
      <c r="O120" s="28" t="str">
        <f>VLOOKUP(Tabla_Gtos_Ingresos7[[#This Row],[Grupo 1]],Tabla3[],6,FALSE)</f>
        <v>Explotación</v>
      </c>
      <c r="P120" s="28">
        <f>VLOOKUP(Tabla_Gtos_Ingresos7[[#This Row],[Grupo 1]],Tabla3[],2,FALSE)</f>
        <v>7</v>
      </c>
      <c r="Q120" s="29" t="str">
        <f>VLOOKUP(Tabla_Gtos_Ingresos7[[#This Row],[3 digitos]],PGC_Gtos_e_Ingresos[],2,FALSE)</f>
        <v xml:space="preserve"> Transportes</v>
      </c>
      <c r="R120" s="30" t="str">
        <f>Tabla_Gtos_Ingresos7[[#This Row],[3 digitos]]&amp;"/"&amp;Tabla_Gtos_Ingresos7[[#This Row],[Nombre cuenta]]</f>
        <v>624/ Transportes</v>
      </c>
      <c r="S120" s="30">
        <f>YEAR(Tabla_Gtos_Ingresos7[[#This Row],[Fecha]])</f>
        <v>2010</v>
      </c>
      <c r="T120" s="27">
        <f>MONTH(Tabla_Gtos_Ingresos7[[#This Row],[Fecha]])</f>
        <v>9</v>
      </c>
      <c r="U120" s="30">
        <f>ROUNDUP(MONTH(Tabla_Gtos_Ingresos7[[#This Row],[Fecha]])/3, 0)</f>
        <v>3</v>
      </c>
      <c r="V120" s="30">
        <f>WEEKNUM(Tabla_Gtos_Ingresos7[[#This Row],[Fecha]])</f>
        <v>38</v>
      </c>
      <c r="W120" s="30">
        <f>(Tabla_Gtos_Ingresos7[[#This Row],[Factor]]*Tabla_Gtos_Ingresos7[[#This Row],[Haber]])+(Tabla_Gtos_Ingresos7[[#This Row],[Factor]]*Tabla_Gtos_Ingresos7[[#This Row],[Debe]])</f>
        <v>-119.57</v>
      </c>
      <c r="X120" s="30">
        <f>VLOOKUP(Tabla_Gtos_Ingresos7[[#This Row],[3 digitos]],PGC_Gtos_e_Ingresos[],3,FALSE)</f>
        <v>-1</v>
      </c>
    </row>
    <row r="121" spans="1:24">
      <c r="A121" s="1">
        <v>2050</v>
      </c>
      <c r="B121" s="13">
        <v>40436</v>
      </c>
      <c r="C121" s="15">
        <v>62900009</v>
      </c>
      <c r="D121" s="1" t="s">
        <v>28</v>
      </c>
      <c r="E121" s="1" t="s">
        <v>515</v>
      </c>
      <c r="F121" s="12">
        <v>593.76</v>
      </c>
      <c r="G121" s="12">
        <v>0</v>
      </c>
      <c r="H121" s="26" t="str">
        <f>MID(Tabla_Gtos_Ingresos7[[#This Row],[Subcuenta]],1,4)</f>
        <v>6290</v>
      </c>
      <c r="I121" s="27">
        <f>VALUE(MID(Tabla_Gtos_Ingresos7[[#This Row],[4 digitos]],1,3))</f>
        <v>629</v>
      </c>
      <c r="J121" s="27">
        <f>VALUE(MID(Tabla_Gtos_Ingresos7[[#This Row],[3 digitos]],1,2))</f>
        <v>62</v>
      </c>
      <c r="K121" s="28" t="str">
        <f>VLOOKUP(Tabla_Gtos_Ingresos7[[#This Row],[3 digitos]],PGC_Gtos_e_Ingresos[],4,FALSE)</f>
        <v>7.a</v>
      </c>
      <c r="L121" s="30" t="str">
        <f>VLOOKUP(Tabla_Gtos_Ingresos7[[#This Row],[Grupo 1]],Tabla3[],4,FALSE)</f>
        <v>7. Otros Gastos de Explotación</v>
      </c>
      <c r="M121" s="30" t="str">
        <f>VLOOKUP(Tabla_Gtos_Ingresos7[[#This Row],[Grupo 1]],Tabla3[],5,FALSE)</f>
        <v>7.a Servicios Exteriores</v>
      </c>
      <c r="N121" s="28" t="str">
        <f>VLOOKUP(Tabla_Gtos_Ingresos7[[#This Row],[Grupo 1]],Tabla3[],10,FALSE)</f>
        <v>G</v>
      </c>
      <c r="O121" s="28" t="str">
        <f>VLOOKUP(Tabla_Gtos_Ingresos7[[#This Row],[Grupo 1]],Tabla3[],6,FALSE)</f>
        <v>Explotación</v>
      </c>
      <c r="P121" s="28">
        <f>VLOOKUP(Tabla_Gtos_Ingresos7[[#This Row],[Grupo 1]],Tabla3[],2,FALSE)</f>
        <v>7</v>
      </c>
      <c r="Q121" s="29" t="str">
        <f>VLOOKUP(Tabla_Gtos_Ingresos7[[#This Row],[3 digitos]],PGC_Gtos_e_Ingresos[],2,FALSE)</f>
        <v xml:space="preserve"> Otros servicios</v>
      </c>
      <c r="R121" s="30" t="str">
        <f>Tabla_Gtos_Ingresos7[[#This Row],[3 digitos]]&amp;"/"&amp;Tabla_Gtos_Ingresos7[[#This Row],[Nombre cuenta]]</f>
        <v>629/ Otros servicios</v>
      </c>
      <c r="S121" s="30">
        <f>YEAR(Tabla_Gtos_Ingresos7[[#This Row],[Fecha]])</f>
        <v>2010</v>
      </c>
      <c r="T121" s="27">
        <f>MONTH(Tabla_Gtos_Ingresos7[[#This Row],[Fecha]])</f>
        <v>9</v>
      </c>
      <c r="U121" s="30">
        <f>ROUNDUP(MONTH(Tabla_Gtos_Ingresos7[[#This Row],[Fecha]])/3, 0)</f>
        <v>3</v>
      </c>
      <c r="V121" s="30">
        <f>WEEKNUM(Tabla_Gtos_Ingresos7[[#This Row],[Fecha]])</f>
        <v>38</v>
      </c>
      <c r="W121" s="30">
        <f>(Tabla_Gtos_Ingresos7[[#This Row],[Factor]]*Tabla_Gtos_Ingresos7[[#This Row],[Haber]])+(Tabla_Gtos_Ingresos7[[#This Row],[Factor]]*Tabla_Gtos_Ingresos7[[#This Row],[Debe]])</f>
        <v>-593.76</v>
      </c>
      <c r="X121" s="30">
        <f>VLOOKUP(Tabla_Gtos_Ingresos7[[#This Row],[3 digitos]],PGC_Gtos_e_Ingresos[],3,FALSE)</f>
        <v>-1</v>
      </c>
    </row>
    <row r="122" spans="1:24">
      <c r="A122" s="1">
        <v>2335</v>
      </c>
      <c r="B122" s="13">
        <v>40466</v>
      </c>
      <c r="C122" s="14">
        <v>60100000</v>
      </c>
      <c r="D122" s="10" t="s">
        <v>6</v>
      </c>
      <c r="E122" s="1" t="s">
        <v>896</v>
      </c>
      <c r="F122" s="12">
        <v>7425</v>
      </c>
      <c r="G122" s="12">
        <v>0</v>
      </c>
      <c r="H122" s="26" t="str">
        <f>MID(Tabla_Gtos_Ingresos7[[#This Row],[Subcuenta]],1,4)</f>
        <v>6010</v>
      </c>
      <c r="I122" s="27">
        <f>VALUE(MID(Tabla_Gtos_Ingresos7[[#This Row],[4 digitos]],1,3))</f>
        <v>601</v>
      </c>
      <c r="J122" s="27">
        <f>VALUE(MID(Tabla_Gtos_Ingresos7[[#This Row],[3 digitos]],1,2))</f>
        <v>60</v>
      </c>
      <c r="K122" s="28" t="str">
        <f>VLOOKUP(Tabla_Gtos_Ingresos7[[#This Row],[3 digitos]],PGC_Gtos_e_Ingresos[],4,FALSE)</f>
        <v>4.b</v>
      </c>
      <c r="L122" s="30" t="str">
        <f>VLOOKUP(Tabla_Gtos_Ingresos7[[#This Row],[Grupo 1]],Tabla3[],4,FALSE)</f>
        <v>4. Aprovisionamientos</v>
      </c>
      <c r="M122" s="30" t="str">
        <f>VLOOKUP(Tabla_Gtos_Ingresos7[[#This Row],[Grupo 1]],Tabla3[],5,FALSE)</f>
        <v>4.b Consumos MP y otros</v>
      </c>
      <c r="N122" s="28" t="str">
        <f>VLOOKUP(Tabla_Gtos_Ingresos7[[#This Row],[Grupo 1]],Tabla3[],10,FALSE)</f>
        <v>G</v>
      </c>
      <c r="O122" s="28" t="str">
        <f>VLOOKUP(Tabla_Gtos_Ingresos7[[#This Row],[Grupo 1]],Tabla3[],6,FALSE)</f>
        <v>Explotación</v>
      </c>
      <c r="P122" s="28">
        <f>VLOOKUP(Tabla_Gtos_Ingresos7[[#This Row],[Grupo 1]],Tabla3[],2,FALSE)</f>
        <v>4</v>
      </c>
      <c r="Q122" s="29" t="str">
        <f>VLOOKUP(Tabla_Gtos_Ingresos7[[#This Row],[3 digitos]],PGC_Gtos_e_Ingresos[],2,FALSE)</f>
        <v xml:space="preserve"> Compras de materias primas</v>
      </c>
      <c r="R122" s="30" t="str">
        <f>Tabla_Gtos_Ingresos7[[#This Row],[3 digitos]]&amp;"/"&amp;Tabla_Gtos_Ingresos7[[#This Row],[Nombre cuenta]]</f>
        <v>601/ Compras de materias primas</v>
      </c>
      <c r="S122" s="30">
        <f>YEAR(Tabla_Gtos_Ingresos7[[#This Row],[Fecha]])</f>
        <v>2010</v>
      </c>
      <c r="T122" s="27">
        <f>MONTH(Tabla_Gtos_Ingresos7[[#This Row],[Fecha]])</f>
        <v>10</v>
      </c>
      <c r="U122" s="30">
        <f>ROUNDUP(MONTH(Tabla_Gtos_Ingresos7[[#This Row],[Fecha]])/3, 0)</f>
        <v>4</v>
      </c>
      <c r="V122" s="30">
        <f>WEEKNUM(Tabla_Gtos_Ingresos7[[#This Row],[Fecha]])</f>
        <v>42</v>
      </c>
      <c r="W122" s="30">
        <f>(Tabla_Gtos_Ingresos7[[#This Row],[Factor]]*Tabla_Gtos_Ingresos7[[#This Row],[Haber]])+(Tabla_Gtos_Ingresos7[[#This Row],[Factor]]*Tabla_Gtos_Ingresos7[[#This Row],[Debe]])</f>
        <v>-7425</v>
      </c>
      <c r="X122" s="30">
        <f>VLOOKUP(Tabla_Gtos_Ingresos7[[#This Row],[3 digitos]],PGC_Gtos_e_Ingresos[],3,FALSE)</f>
        <v>-1</v>
      </c>
    </row>
    <row r="123" spans="1:24">
      <c r="A123" s="1">
        <v>2333</v>
      </c>
      <c r="B123" s="13">
        <v>40466</v>
      </c>
      <c r="C123" s="15">
        <v>62900010</v>
      </c>
      <c r="D123" s="1" t="s">
        <v>28</v>
      </c>
      <c r="E123" s="1" t="s">
        <v>938</v>
      </c>
      <c r="F123" s="12">
        <v>126.5</v>
      </c>
      <c r="G123" s="12">
        <v>0</v>
      </c>
      <c r="H123" s="26" t="str">
        <f>MID(Tabla_Gtos_Ingresos7[[#This Row],[Subcuenta]],1,4)</f>
        <v>6290</v>
      </c>
      <c r="I123" s="27">
        <f>VALUE(MID(Tabla_Gtos_Ingresos7[[#This Row],[4 digitos]],1,3))</f>
        <v>629</v>
      </c>
      <c r="J123" s="27">
        <f>VALUE(MID(Tabla_Gtos_Ingresos7[[#This Row],[3 digitos]],1,2))</f>
        <v>62</v>
      </c>
      <c r="K123" s="28" t="str">
        <f>VLOOKUP(Tabla_Gtos_Ingresos7[[#This Row],[3 digitos]],PGC_Gtos_e_Ingresos[],4,FALSE)</f>
        <v>7.a</v>
      </c>
      <c r="L123" s="30" t="str">
        <f>VLOOKUP(Tabla_Gtos_Ingresos7[[#This Row],[Grupo 1]],Tabla3[],4,FALSE)</f>
        <v>7. Otros Gastos de Explotación</v>
      </c>
      <c r="M123" s="30" t="str">
        <f>VLOOKUP(Tabla_Gtos_Ingresos7[[#This Row],[Grupo 1]],Tabla3[],5,FALSE)</f>
        <v>7.a Servicios Exteriores</v>
      </c>
      <c r="N123" s="28" t="str">
        <f>VLOOKUP(Tabla_Gtos_Ingresos7[[#This Row],[Grupo 1]],Tabla3[],10,FALSE)</f>
        <v>G</v>
      </c>
      <c r="O123" s="28" t="str">
        <f>VLOOKUP(Tabla_Gtos_Ingresos7[[#This Row],[Grupo 1]],Tabla3[],6,FALSE)</f>
        <v>Explotación</v>
      </c>
      <c r="P123" s="28">
        <f>VLOOKUP(Tabla_Gtos_Ingresos7[[#This Row],[Grupo 1]],Tabla3[],2,FALSE)</f>
        <v>7</v>
      </c>
      <c r="Q123" s="29" t="str">
        <f>VLOOKUP(Tabla_Gtos_Ingresos7[[#This Row],[3 digitos]],PGC_Gtos_e_Ingresos[],2,FALSE)</f>
        <v xml:space="preserve"> Otros servicios</v>
      </c>
      <c r="R123" s="30" t="str">
        <f>Tabla_Gtos_Ingresos7[[#This Row],[3 digitos]]&amp;"/"&amp;Tabla_Gtos_Ingresos7[[#This Row],[Nombre cuenta]]</f>
        <v>629/ Otros servicios</v>
      </c>
      <c r="S123" s="30">
        <f>YEAR(Tabla_Gtos_Ingresos7[[#This Row],[Fecha]])</f>
        <v>2010</v>
      </c>
      <c r="T123" s="27">
        <f>MONTH(Tabla_Gtos_Ingresos7[[#This Row],[Fecha]])</f>
        <v>10</v>
      </c>
      <c r="U123" s="30">
        <f>ROUNDUP(MONTH(Tabla_Gtos_Ingresos7[[#This Row],[Fecha]])/3, 0)</f>
        <v>4</v>
      </c>
      <c r="V123" s="30">
        <f>WEEKNUM(Tabla_Gtos_Ingresos7[[#This Row],[Fecha]])</f>
        <v>42</v>
      </c>
      <c r="W123" s="30">
        <f>(Tabla_Gtos_Ingresos7[[#This Row],[Factor]]*Tabla_Gtos_Ingresos7[[#This Row],[Haber]])+(Tabla_Gtos_Ingresos7[[#This Row],[Factor]]*Tabla_Gtos_Ingresos7[[#This Row],[Debe]])</f>
        <v>-126.5</v>
      </c>
      <c r="X123" s="30">
        <f>VLOOKUP(Tabla_Gtos_Ingresos7[[#This Row],[3 digitos]],PGC_Gtos_e_Ingresos[],3,FALSE)</f>
        <v>-1</v>
      </c>
    </row>
    <row r="124" spans="1:24">
      <c r="A124" s="1">
        <v>2640</v>
      </c>
      <c r="B124" s="13">
        <v>40497</v>
      </c>
      <c r="C124" s="14">
        <v>60100002</v>
      </c>
      <c r="D124" s="10" t="s">
        <v>6</v>
      </c>
      <c r="E124" s="1" t="s">
        <v>232</v>
      </c>
      <c r="F124" s="12">
        <v>8317.5</v>
      </c>
      <c r="G124" s="12">
        <v>0</v>
      </c>
      <c r="H124" s="26" t="str">
        <f>MID(Tabla_Gtos_Ingresos7[[#This Row],[Subcuenta]],1,4)</f>
        <v>6010</v>
      </c>
      <c r="I124" s="27">
        <f>VALUE(MID(Tabla_Gtos_Ingresos7[[#This Row],[4 digitos]],1,3))</f>
        <v>601</v>
      </c>
      <c r="J124" s="27">
        <f>VALUE(MID(Tabla_Gtos_Ingresos7[[#This Row],[3 digitos]],1,2))</f>
        <v>60</v>
      </c>
      <c r="K124" s="28" t="str">
        <f>VLOOKUP(Tabla_Gtos_Ingresos7[[#This Row],[3 digitos]],PGC_Gtos_e_Ingresos[],4,FALSE)</f>
        <v>4.b</v>
      </c>
      <c r="L124" s="30" t="str">
        <f>VLOOKUP(Tabla_Gtos_Ingresos7[[#This Row],[Grupo 1]],Tabla3[],4,FALSE)</f>
        <v>4. Aprovisionamientos</v>
      </c>
      <c r="M124" s="30" t="str">
        <f>VLOOKUP(Tabla_Gtos_Ingresos7[[#This Row],[Grupo 1]],Tabla3[],5,FALSE)</f>
        <v>4.b Consumos MP y otros</v>
      </c>
      <c r="N124" s="28" t="str">
        <f>VLOOKUP(Tabla_Gtos_Ingresos7[[#This Row],[Grupo 1]],Tabla3[],10,FALSE)</f>
        <v>G</v>
      </c>
      <c r="O124" s="28" t="str">
        <f>VLOOKUP(Tabla_Gtos_Ingresos7[[#This Row],[Grupo 1]],Tabla3[],6,FALSE)</f>
        <v>Explotación</v>
      </c>
      <c r="P124" s="28">
        <f>VLOOKUP(Tabla_Gtos_Ingresos7[[#This Row],[Grupo 1]],Tabla3[],2,FALSE)</f>
        <v>4</v>
      </c>
      <c r="Q124" s="29" t="str">
        <f>VLOOKUP(Tabla_Gtos_Ingresos7[[#This Row],[3 digitos]],PGC_Gtos_e_Ingresos[],2,FALSE)</f>
        <v xml:space="preserve"> Compras de materias primas</v>
      </c>
      <c r="R124" s="30" t="str">
        <f>Tabla_Gtos_Ingresos7[[#This Row],[3 digitos]]&amp;"/"&amp;Tabla_Gtos_Ingresos7[[#This Row],[Nombre cuenta]]</f>
        <v>601/ Compras de materias primas</v>
      </c>
      <c r="S124" s="30">
        <f>YEAR(Tabla_Gtos_Ingresos7[[#This Row],[Fecha]])</f>
        <v>2010</v>
      </c>
      <c r="T124" s="27">
        <f>MONTH(Tabla_Gtos_Ingresos7[[#This Row],[Fecha]])</f>
        <v>11</v>
      </c>
      <c r="U124" s="30">
        <f>ROUNDUP(MONTH(Tabla_Gtos_Ingresos7[[#This Row],[Fecha]])/3, 0)</f>
        <v>4</v>
      </c>
      <c r="V124" s="30">
        <f>WEEKNUM(Tabla_Gtos_Ingresos7[[#This Row],[Fecha]])</f>
        <v>47</v>
      </c>
      <c r="W124" s="30">
        <f>(Tabla_Gtos_Ingresos7[[#This Row],[Factor]]*Tabla_Gtos_Ingresos7[[#This Row],[Haber]])+(Tabla_Gtos_Ingresos7[[#This Row],[Factor]]*Tabla_Gtos_Ingresos7[[#This Row],[Debe]])</f>
        <v>-8317.5</v>
      </c>
      <c r="X124" s="30">
        <f>VLOOKUP(Tabla_Gtos_Ingresos7[[#This Row],[3 digitos]],PGC_Gtos_e_Ingresos[],3,FALSE)</f>
        <v>-1</v>
      </c>
    </row>
    <row r="125" spans="1:24">
      <c r="A125" s="1">
        <v>2906</v>
      </c>
      <c r="B125" s="13">
        <v>40527</v>
      </c>
      <c r="C125" s="14">
        <v>60100004</v>
      </c>
      <c r="D125" s="10" t="s">
        <v>6</v>
      </c>
      <c r="E125" s="1" t="s">
        <v>234</v>
      </c>
      <c r="F125" s="12">
        <v>7092</v>
      </c>
      <c r="G125" s="12">
        <v>0</v>
      </c>
      <c r="H125" s="26" t="str">
        <f>MID(Tabla_Gtos_Ingresos7[[#This Row],[Subcuenta]],1,4)</f>
        <v>6010</v>
      </c>
      <c r="I125" s="27">
        <f>VALUE(MID(Tabla_Gtos_Ingresos7[[#This Row],[4 digitos]],1,3))</f>
        <v>601</v>
      </c>
      <c r="J125" s="27">
        <f>VALUE(MID(Tabla_Gtos_Ingresos7[[#This Row],[3 digitos]],1,2))</f>
        <v>60</v>
      </c>
      <c r="K125" s="28" t="str">
        <f>VLOOKUP(Tabla_Gtos_Ingresos7[[#This Row],[3 digitos]],PGC_Gtos_e_Ingresos[],4,FALSE)</f>
        <v>4.b</v>
      </c>
      <c r="L125" s="30" t="str">
        <f>VLOOKUP(Tabla_Gtos_Ingresos7[[#This Row],[Grupo 1]],Tabla3[],4,FALSE)</f>
        <v>4. Aprovisionamientos</v>
      </c>
      <c r="M125" s="30" t="str">
        <f>VLOOKUP(Tabla_Gtos_Ingresos7[[#This Row],[Grupo 1]],Tabla3[],5,FALSE)</f>
        <v>4.b Consumos MP y otros</v>
      </c>
      <c r="N125" s="28" t="str">
        <f>VLOOKUP(Tabla_Gtos_Ingresos7[[#This Row],[Grupo 1]],Tabla3[],10,FALSE)</f>
        <v>G</v>
      </c>
      <c r="O125" s="28" t="str">
        <f>VLOOKUP(Tabla_Gtos_Ingresos7[[#This Row],[Grupo 1]],Tabla3[],6,FALSE)</f>
        <v>Explotación</v>
      </c>
      <c r="P125" s="28">
        <f>VLOOKUP(Tabla_Gtos_Ingresos7[[#This Row],[Grupo 1]],Tabla3[],2,FALSE)</f>
        <v>4</v>
      </c>
      <c r="Q125" s="29" t="str">
        <f>VLOOKUP(Tabla_Gtos_Ingresos7[[#This Row],[3 digitos]],PGC_Gtos_e_Ingresos[],2,FALSE)</f>
        <v xml:space="preserve"> Compras de materias primas</v>
      </c>
      <c r="R125" s="30" t="str">
        <f>Tabla_Gtos_Ingresos7[[#This Row],[3 digitos]]&amp;"/"&amp;Tabla_Gtos_Ingresos7[[#This Row],[Nombre cuenta]]</f>
        <v>601/ Compras de materias primas</v>
      </c>
      <c r="S125" s="30">
        <f>YEAR(Tabla_Gtos_Ingresos7[[#This Row],[Fecha]])</f>
        <v>2010</v>
      </c>
      <c r="T125" s="27">
        <f>MONTH(Tabla_Gtos_Ingresos7[[#This Row],[Fecha]])</f>
        <v>12</v>
      </c>
      <c r="U125" s="30">
        <f>ROUNDUP(MONTH(Tabla_Gtos_Ingresos7[[#This Row],[Fecha]])/3, 0)</f>
        <v>4</v>
      </c>
      <c r="V125" s="30">
        <f>WEEKNUM(Tabla_Gtos_Ingresos7[[#This Row],[Fecha]])</f>
        <v>51</v>
      </c>
      <c r="W125" s="30">
        <f>(Tabla_Gtos_Ingresos7[[#This Row],[Factor]]*Tabla_Gtos_Ingresos7[[#This Row],[Haber]])+(Tabla_Gtos_Ingresos7[[#This Row],[Factor]]*Tabla_Gtos_Ingresos7[[#This Row],[Debe]])</f>
        <v>-7092</v>
      </c>
      <c r="X125" s="30">
        <f>VLOOKUP(Tabla_Gtos_Ingresos7[[#This Row],[3 digitos]],PGC_Gtos_e_Ingresos[],3,FALSE)</f>
        <v>-1</v>
      </c>
    </row>
    <row r="126" spans="1:24">
      <c r="A126" s="1">
        <v>2903</v>
      </c>
      <c r="B126" s="13">
        <v>40527</v>
      </c>
      <c r="C126" s="15">
        <v>60700001</v>
      </c>
      <c r="D126" s="1" t="s">
        <v>19</v>
      </c>
      <c r="E126" s="1" t="s">
        <v>353</v>
      </c>
      <c r="F126" s="12">
        <v>1149</v>
      </c>
      <c r="G126" s="12">
        <v>0</v>
      </c>
      <c r="H126" s="26" t="str">
        <f>MID(Tabla_Gtos_Ingresos7[[#This Row],[Subcuenta]],1,4)</f>
        <v>6070</v>
      </c>
      <c r="I126" s="27">
        <f>VALUE(MID(Tabla_Gtos_Ingresos7[[#This Row],[4 digitos]],1,3))</f>
        <v>607</v>
      </c>
      <c r="J126" s="27">
        <f>VALUE(MID(Tabla_Gtos_Ingresos7[[#This Row],[3 digitos]],1,2))</f>
        <v>60</v>
      </c>
      <c r="K126" s="28" t="str">
        <f>VLOOKUP(Tabla_Gtos_Ingresos7[[#This Row],[3 digitos]],PGC_Gtos_e_Ingresos[],4,FALSE)</f>
        <v>4.c</v>
      </c>
      <c r="L126" s="30" t="str">
        <f>VLOOKUP(Tabla_Gtos_Ingresos7[[#This Row],[Grupo 1]],Tabla3[],4,FALSE)</f>
        <v>4. Aprovisionamientos</v>
      </c>
      <c r="M126" s="30" t="str">
        <f>VLOOKUP(Tabla_Gtos_Ingresos7[[#This Row],[Grupo 1]],Tabla3[],5,FALSE)</f>
        <v>4.c Trabajos Realizados por Otras Empresas</v>
      </c>
      <c r="N126" s="28" t="str">
        <f>VLOOKUP(Tabla_Gtos_Ingresos7[[#This Row],[Grupo 1]],Tabla3[],10,FALSE)</f>
        <v>G</v>
      </c>
      <c r="O126" s="28" t="str">
        <f>VLOOKUP(Tabla_Gtos_Ingresos7[[#This Row],[Grupo 1]],Tabla3[],6,FALSE)</f>
        <v>Explotación</v>
      </c>
      <c r="P126" s="28">
        <f>VLOOKUP(Tabla_Gtos_Ingresos7[[#This Row],[Grupo 1]],Tabla3[],2,FALSE)</f>
        <v>4</v>
      </c>
      <c r="Q126" s="29" t="str">
        <f>VLOOKUP(Tabla_Gtos_Ingresos7[[#This Row],[3 digitos]],PGC_Gtos_e_Ingresos[],2,FALSE)</f>
        <v xml:space="preserve"> Trabajos realizados por otras empresas</v>
      </c>
      <c r="R126" s="30" t="str">
        <f>Tabla_Gtos_Ingresos7[[#This Row],[3 digitos]]&amp;"/"&amp;Tabla_Gtos_Ingresos7[[#This Row],[Nombre cuenta]]</f>
        <v>607/ Trabajos realizados por otras empresas</v>
      </c>
      <c r="S126" s="30">
        <f>YEAR(Tabla_Gtos_Ingresos7[[#This Row],[Fecha]])</f>
        <v>2010</v>
      </c>
      <c r="T126" s="27">
        <f>MONTH(Tabla_Gtos_Ingresos7[[#This Row],[Fecha]])</f>
        <v>12</v>
      </c>
      <c r="U126" s="30">
        <f>ROUNDUP(MONTH(Tabla_Gtos_Ingresos7[[#This Row],[Fecha]])/3, 0)</f>
        <v>4</v>
      </c>
      <c r="V126" s="30">
        <f>WEEKNUM(Tabla_Gtos_Ingresos7[[#This Row],[Fecha]])</f>
        <v>51</v>
      </c>
      <c r="W126" s="30">
        <f>(Tabla_Gtos_Ingresos7[[#This Row],[Factor]]*Tabla_Gtos_Ingresos7[[#This Row],[Haber]])+(Tabla_Gtos_Ingresos7[[#This Row],[Factor]]*Tabla_Gtos_Ingresos7[[#This Row],[Debe]])</f>
        <v>-1149</v>
      </c>
      <c r="X126" s="30">
        <f>VLOOKUP(Tabla_Gtos_Ingresos7[[#This Row],[3 digitos]],PGC_Gtos_e_Ingresos[],3,FALSE)</f>
        <v>-1</v>
      </c>
    </row>
    <row r="127" spans="1:24">
      <c r="A127" s="1">
        <v>2904</v>
      </c>
      <c r="B127" s="13">
        <v>40527</v>
      </c>
      <c r="C127" s="15">
        <v>62200072</v>
      </c>
      <c r="D127" s="1" t="s">
        <v>21</v>
      </c>
      <c r="E127" s="1" t="s">
        <v>931</v>
      </c>
      <c r="F127" s="12">
        <v>6565.28</v>
      </c>
      <c r="G127" s="12">
        <v>0</v>
      </c>
      <c r="H127" s="26" t="str">
        <f>MID(Tabla_Gtos_Ingresos7[[#This Row],[Subcuenta]],1,4)</f>
        <v>6220</v>
      </c>
      <c r="I127" s="27">
        <f>VALUE(MID(Tabla_Gtos_Ingresos7[[#This Row],[4 digitos]],1,3))</f>
        <v>622</v>
      </c>
      <c r="J127" s="27">
        <f>VALUE(MID(Tabla_Gtos_Ingresos7[[#This Row],[3 digitos]],1,2))</f>
        <v>62</v>
      </c>
      <c r="K127" s="28" t="str">
        <f>VLOOKUP(Tabla_Gtos_Ingresos7[[#This Row],[3 digitos]],PGC_Gtos_e_Ingresos[],4,FALSE)</f>
        <v>7.a</v>
      </c>
      <c r="L127" s="30" t="str">
        <f>VLOOKUP(Tabla_Gtos_Ingresos7[[#This Row],[Grupo 1]],Tabla3[],4,FALSE)</f>
        <v>7. Otros Gastos de Explotación</v>
      </c>
      <c r="M127" s="30" t="str">
        <f>VLOOKUP(Tabla_Gtos_Ingresos7[[#This Row],[Grupo 1]],Tabla3[],5,FALSE)</f>
        <v>7.a Servicios Exteriores</v>
      </c>
      <c r="N127" s="28" t="str">
        <f>VLOOKUP(Tabla_Gtos_Ingresos7[[#This Row],[Grupo 1]],Tabla3[],10,FALSE)</f>
        <v>G</v>
      </c>
      <c r="O127" s="28" t="str">
        <f>VLOOKUP(Tabla_Gtos_Ingresos7[[#This Row],[Grupo 1]],Tabla3[],6,FALSE)</f>
        <v>Explotación</v>
      </c>
      <c r="P127" s="28">
        <f>VLOOKUP(Tabla_Gtos_Ingresos7[[#This Row],[Grupo 1]],Tabla3[],2,FALSE)</f>
        <v>7</v>
      </c>
      <c r="Q127" s="29" t="str">
        <f>VLOOKUP(Tabla_Gtos_Ingresos7[[#This Row],[3 digitos]],PGC_Gtos_e_Ingresos[],2,FALSE)</f>
        <v xml:space="preserve"> Reparaciones y conservación</v>
      </c>
      <c r="R127" s="30" t="str">
        <f>Tabla_Gtos_Ingresos7[[#This Row],[3 digitos]]&amp;"/"&amp;Tabla_Gtos_Ingresos7[[#This Row],[Nombre cuenta]]</f>
        <v>622/ Reparaciones y conservación</v>
      </c>
      <c r="S127" s="30">
        <f>YEAR(Tabla_Gtos_Ingresos7[[#This Row],[Fecha]])</f>
        <v>2010</v>
      </c>
      <c r="T127" s="27">
        <f>MONTH(Tabla_Gtos_Ingresos7[[#This Row],[Fecha]])</f>
        <v>12</v>
      </c>
      <c r="U127" s="30">
        <f>ROUNDUP(MONTH(Tabla_Gtos_Ingresos7[[#This Row],[Fecha]])/3, 0)</f>
        <v>4</v>
      </c>
      <c r="V127" s="30">
        <f>WEEKNUM(Tabla_Gtos_Ingresos7[[#This Row],[Fecha]])</f>
        <v>51</v>
      </c>
      <c r="W127" s="30">
        <f>(Tabla_Gtos_Ingresos7[[#This Row],[Factor]]*Tabla_Gtos_Ingresos7[[#This Row],[Haber]])+(Tabla_Gtos_Ingresos7[[#This Row],[Factor]]*Tabla_Gtos_Ingresos7[[#This Row],[Debe]])</f>
        <v>-6565.28</v>
      </c>
      <c r="X127" s="30">
        <f>VLOOKUP(Tabla_Gtos_Ingresos7[[#This Row],[3 digitos]],PGC_Gtos_e_Ingresos[],3,FALSE)</f>
        <v>-1</v>
      </c>
    </row>
    <row r="128" spans="1:24">
      <c r="A128" s="1">
        <v>2905</v>
      </c>
      <c r="B128" s="13">
        <v>40527</v>
      </c>
      <c r="C128" s="15">
        <v>62200073</v>
      </c>
      <c r="D128" s="1" t="s">
        <v>21</v>
      </c>
      <c r="E128" s="1" t="s">
        <v>932</v>
      </c>
      <c r="F128" s="12">
        <v>1303.8</v>
      </c>
      <c r="G128" s="12">
        <v>0</v>
      </c>
      <c r="H128" s="26" t="str">
        <f>MID(Tabla_Gtos_Ingresos7[[#This Row],[Subcuenta]],1,4)</f>
        <v>6220</v>
      </c>
      <c r="I128" s="27">
        <f>VALUE(MID(Tabla_Gtos_Ingresos7[[#This Row],[4 digitos]],1,3))</f>
        <v>622</v>
      </c>
      <c r="J128" s="27">
        <f>VALUE(MID(Tabla_Gtos_Ingresos7[[#This Row],[3 digitos]],1,2))</f>
        <v>62</v>
      </c>
      <c r="K128" s="28" t="str">
        <f>VLOOKUP(Tabla_Gtos_Ingresos7[[#This Row],[3 digitos]],PGC_Gtos_e_Ingresos[],4,FALSE)</f>
        <v>7.a</v>
      </c>
      <c r="L128" s="30" t="str">
        <f>VLOOKUP(Tabla_Gtos_Ingresos7[[#This Row],[Grupo 1]],Tabla3[],4,FALSE)</f>
        <v>7. Otros Gastos de Explotación</v>
      </c>
      <c r="M128" s="30" t="str">
        <f>VLOOKUP(Tabla_Gtos_Ingresos7[[#This Row],[Grupo 1]],Tabla3[],5,FALSE)</f>
        <v>7.a Servicios Exteriores</v>
      </c>
      <c r="N128" s="28" t="str">
        <f>VLOOKUP(Tabla_Gtos_Ingresos7[[#This Row],[Grupo 1]],Tabla3[],10,FALSE)</f>
        <v>G</v>
      </c>
      <c r="O128" s="28" t="str">
        <f>VLOOKUP(Tabla_Gtos_Ingresos7[[#This Row],[Grupo 1]],Tabla3[],6,FALSE)</f>
        <v>Explotación</v>
      </c>
      <c r="P128" s="28">
        <f>VLOOKUP(Tabla_Gtos_Ingresos7[[#This Row],[Grupo 1]],Tabla3[],2,FALSE)</f>
        <v>7</v>
      </c>
      <c r="Q128" s="29" t="str">
        <f>VLOOKUP(Tabla_Gtos_Ingresos7[[#This Row],[3 digitos]],PGC_Gtos_e_Ingresos[],2,FALSE)</f>
        <v xml:space="preserve"> Reparaciones y conservación</v>
      </c>
      <c r="R128" s="30" t="str">
        <f>Tabla_Gtos_Ingresos7[[#This Row],[3 digitos]]&amp;"/"&amp;Tabla_Gtos_Ingresos7[[#This Row],[Nombre cuenta]]</f>
        <v>622/ Reparaciones y conservación</v>
      </c>
      <c r="S128" s="30">
        <f>YEAR(Tabla_Gtos_Ingresos7[[#This Row],[Fecha]])</f>
        <v>2010</v>
      </c>
      <c r="T128" s="27">
        <f>MONTH(Tabla_Gtos_Ingresos7[[#This Row],[Fecha]])</f>
        <v>12</v>
      </c>
      <c r="U128" s="30">
        <f>ROUNDUP(MONTH(Tabla_Gtos_Ingresos7[[#This Row],[Fecha]])/3, 0)</f>
        <v>4</v>
      </c>
      <c r="V128" s="30">
        <f>WEEKNUM(Tabla_Gtos_Ingresos7[[#This Row],[Fecha]])</f>
        <v>51</v>
      </c>
      <c r="W128" s="30">
        <f>(Tabla_Gtos_Ingresos7[[#This Row],[Factor]]*Tabla_Gtos_Ingresos7[[#This Row],[Haber]])+(Tabla_Gtos_Ingresos7[[#This Row],[Factor]]*Tabla_Gtos_Ingresos7[[#This Row],[Debe]])</f>
        <v>-1303.8</v>
      </c>
      <c r="X128" s="30">
        <f>VLOOKUP(Tabla_Gtos_Ingresos7[[#This Row],[3 digitos]],PGC_Gtos_e_Ingresos[],3,FALSE)</f>
        <v>-1</v>
      </c>
    </row>
    <row r="129" spans="1:24">
      <c r="A129" s="1">
        <v>74</v>
      </c>
      <c r="B129" s="13">
        <v>40194</v>
      </c>
      <c r="C129" s="15">
        <v>60700001</v>
      </c>
      <c r="D129" s="1" t="s">
        <v>18</v>
      </c>
      <c r="E129" s="1" t="s">
        <v>327</v>
      </c>
      <c r="F129" s="12">
        <v>680.75</v>
      </c>
      <c r="G129" s="12">
        <v>0</v>
      </c>
      <c r="H129" s="26" t="str">
        <f>MID(Tabla_Gtos_Ingresos7[[#This Row],[Subcuenta]],1,4)</f>
        <v>6070</v>
      </c>
      <c r="I129" s="27">
        <f>VALUE(MID(Tabla_Gtos_Ingresos7[[#This Row],[4 digitos]],1,3))</f>
        <v>607</v>
      </c>
      <c r="J129" s="27">
        <f>VALUE(MID(Tabla_Gtos_Ingresos7[[#This Row],[3 digitos]],1,2))</f>
        <v>60</v>
      </c>
      <c r="K129" s="28" t="str">
        <f>VLOOKUP(Tabla_Gtos_Ingresos7[[#This Row],[3 digitos]],PGC_Gtos_e_Ingresos[],4,FALSE)</f>
        <v>4.c</v>
      </c>
      <c r="L129" s="30" t="str">
        <f>VLOOKUP(Tabla_Gtos_Ingresos7[[#This Row],[Grupo 1]],Tabla3[],4,FALSE)</f>
        <v>4. Aprovisionamientos</v>
      </c>
      <c r="M129" s="30" t="str">
        <f>VLOOKUP(Tabla_Gtos_Ingresos7[[#This Row],[Grupo 1]],Tabla3[],5,FALSE)</f>
        <v>4.c Trabajos Realizados por Otras Empresas</v>
      </c>
      <c r="N129" s="28" t="str">
        <f>VLOOKUP(Tabla_Gtos_Ingresos7[[#This Row],[Grupo 1]],Tabla3[],10,FALSE)</f>
        <v>G</v>
      </c>
      <c r="O129" s="28" t="str">
        <f>VLOOKUP(Tabla_Gtos_Ingresos7[[#This Row],[Grupo 1]],Tabla3[],6,FALSE)</f>
        <v>Explotación</v>
      </c>
      <c r="P129" s="28">
        <f>VLOOKUP(Tabla_Gtos_Ingresos7[[#This Row],[Grupo 1]],Tabla3[],2,FALSE)</f>
        <v>4</v>
      </c>
      <c r="Q129" s="29" t="str">
        <f>VLOOKUP(Tabla_Gtos_Ingresos7[[#This Row],[3 digitos]],PGC_Gtos_e_Ingresos[],2,FALSE)</f>
        <v xml:space="preserve"> Trabajos realizados por otras empresas</v>
      </c>
      <c r="R129" s="30" t="str">
        <f>Tabla_Gtos_Ingresos7[[#This Row],[3 digitos]]&amp;"/"&amp;Tabla_Gtos_Ingresos7[[#This Row],[Nombre cuenta]]</f>
        <v>607/ Trabajos realizados por otras empresas</v>
      </c>
      <c r="S129" s="30">
        <f>YEAR(Tabla_Gtos_Ingresos7[[#This Row],[Fecha]])</f>
        <v>2010</v>
      </c>
      <c r="T129" s="27">
        <f>MONTH(Tabla_Gtos_Ingresos7[[#This Row],[Fecha]])</f>
        <v>1</v>
      </c>
      <c r="U129" s="30">
        <f>ROUNDUP(MONTH(Tabla_Gtos_Ingresos7[[#This Row],[Fecha]])/3, 0)</f>
        <v>1</v>
      </c>
      <c r="V129" s="30">
        <f>WEEKNUM(Tabla_Gtos_Ingresos7[[#This Row],[Fecha]])</f>
        <v>3</v>
      </c>
      <c r="W129" s="30">
        <f>(Tabla_Gtos_Ingresos7[[#This Row],[Factor]]*Tabla_Gtos_Ingresos7[[#This Row],[Haber]])+(Tabla_Gtos_Ingresos7[[#This Row],[Factor]]*Tabla_Gtos_Ingresos7[[#This Row],[Debe]])</f>
        <v>-680.75</v>
      </c>
      <c r="X129" s="30">
        <f>VLOOKUP(Tabla_Gtos_Ingresos7[[#This Row],[3 digitos]],PGC_Gtos_e_Ingresos[],3,FALSE)</f>
        <v>-1</v>
      </c>
    </row>
    <row r="130" spans="1:24">
      <c r="A130" s="1">
        <v>1201</v>
      </c>
      <c r="B130" s="13">
        <v>40345</v>
      </c>
      <c r="C130" s="15">
        <v>62200037</v>
      </c>
      <c r="D130" s="1" t="s">
        <v>21</v>
      </c>
      <c r="E130" s="1" t="s">
        <v>341</v>
      </c>
      <c r="F130" s="12">
        <v>6089</v>
      </c>
      <c r="G130" s="12">
        <v>0</v>
      </c>
      <c r="H130" s="26" t="str">
        <f>MID(Tabla_Gtos_Ingresos7[[#This Row],[Subcuenta]],1,4)</f>
        <v>6220</v>
      </c>
      <c r="I130" s="27">
        <f>VALUE(MID(Tabla_Gtos_Ingresos7[[#This Row],[4 digitos]],1,3))</f>
        <v>622</v>
      </c>
      <c r="J130" s="27">
        <f>VALUE(MID(Tabla_Gtos_Ingresos7[[#This Row],[3 digitos]],1,2))</f>
        <v>62</v>
      </c>
      <c r="K130" s="28" t="str">
        <f>VLOOKUP(Tabla_Gtos_Ingresos7[[#This Row],[3 digitos]],PGC_Gtos_e_Ingresos[],4,FALSE)</f>
        <v>7.a</v>
      </c>
      <c r="L130" s="30" t="str">
        <f>VLOOKUP(Tabla_Gtos_Ingresos7[[#This Row],[Grupo 1]],Tabla3[],4,FALSE)</f>
        <v>7. Otros Gastos de Explotación</v>
      </c>
      <c r="M130" s="30" t="str">
        <f>VLOOKUP(Tabla_Gtos_Ingresos7[[#This Row],[Grupo 1]],Tabla3[],5,FALSE)</f>
        <v>7.a Servicios Exteriores</v>
      </c>
      <c r="N130" s="28" t="str">
        <f>VLOOKUP(Tabla_Gtos_Ingresos7[[#This Row],[Grupo 1]],Tabla3[],10,FALSE)</f>
        <v>G</v>
      </c>
      <c r="O130" s="28" t="str">
        <f>VLOOKUP(Tabla_Gtos_Ingresos7[[#This Row],[Grupo 1]],Tabla3[],6,FALSE)</f>
        <v>Explotación</v>
      </c>
      <c r="P130" s="28">
        <f>VLOOKUP(Tabla_Gtos_Ingresos7[[#This Row],[Grupo 1]],Tabla3[],2,FALSE)</f>
        <v>7</v>
      </c>
      <c r="Q130" s="29" t="str">
        <f>VLOOKUP(Tabla_Gtos_Ingresos7[[#This Row],[3 digitos]],PGC_Gtos_e_Ingresos[],2,FALSE)</f>
        <v xml:space="preserve"> Reparaciones y conservación</v>
      </c>
      <c r="R130" s="30" t="str">
        <f>Tabla_Gtos_Ingresos7[[#This Row],[3 digitos]]&amp;"/"&amp;Tabla_Gtos_Ingresos7[[#This Row],[Nombre cuenta]]</f>
        <v>622/ Reparaciones y conservación</v>
      </c>
      <c r="S130" s="30">
        <f>YEAR(Tabla_Gtos_Ingresos7[[#This Row],[Fecha]])</f>
        <v>2010</v>
      </c>
      <c r="T130" s="27">
        <f>MONTH(Tabla_Gtos_Ingresos7[[#This Row],[Fecha]])</f>
        <v>6</v>
      </c>
      <c r="U130" s="30">
        <f>ROUNDUP(MONTH(Tabla_Gtos_Ingresos7[[#This Row],[Fecha]])/3, 0)</f>
        <v>2</v>
      </c>
      <c r="V130" s="30">
        <f>WEEKNUM(Tabla_Gtos_Ingresos7[[#This Row],[Fecha]])</f>
        <v>25</v>
      </c>
      <c r="W130" s="30">
        <f>(Tabla_Gtos_Ingresos7[[#This Row],[Factor]]*Tabla_Gtos_Ingresos7[[#This Row],[Haber]])+(Tabla_Gtos_Ingresos7[[#This Row],[Factor]]*Tabla_Gtos_Ingresos7[[#This Row],[Debe]])</f>
        <v>-6089</v>
      </c>
      <c r="X130" s="30">
        <f>VLOOKUP(Tabla_Gtos_Ingresos7[[#This Row],[3 digitos]],PGC_Gtos_e_Ingresos[],3,FALSE)</f>
        <v>-1</v>
      </c>
    </row>
    <row r="131" spans="1:24">
      <c r="A131" s="1">
        <v>2058</v>
      </c>
      <c r="B131" s="13">
        <v>40437</v>
      </c>
      <c r="C131" s="15">
        <v>62400020</v>
      </c>
      <c r="D131" s="1" t="s">
        <v>23</v>
      </c>
      <c r="E131" s="1" t="s">
        <v>448</v>
      </c>
      <c r="F131" s="12">
        <v>80.23</v>
      </c>
      <c r="G131" s="12">
        <v>0</v>
      </c>
      <c r="H131" s="26" t="str">
        <f>MID(Tabla_Gtos_Ingresos7[[#This Row],[Subcuenta]],1,4)</f>
        <v>6240</v>
      </c>
      <c r="I131" s="27">
        <f>VALUE(MID(Tabla_Gtos_Ingresos7[[#This Row],[4 digitos]],1,3))</f>
        <v>624</v>
      </c>
      <c r="J131" s="27">
        <f>VALUE(MID(Tabla_Gtos_Ingresos7[[#This Row],[3 digitos]],1,2))</f>
        <v>62</v>
      </c>
      <c r="K131" s="28" t="str">
        <f>VLOOKUP(Tabla_Gtos_Ingresos7[[#This Row],[3 digitos]],PGC_Gtos_e_Ingresos[],4,FALSE)</f>
        <v>7.a</v>
      </c>
      <c r="L131" s="30" t="str">
        <f>VLOOKUP(Tabla_Gtos_Ingresos7[[#This Row],[Grupo 1]],Tabla3[],4,FALSE)</f>
        <v>7. Otros Gastos de Explotación</v>
      </c>
      <c r="M131" s="30" t="str">
        <f>VLOOKUP(Tabla_Gtos_Ingresos7[[#This Row],[Grupo 1]],Tabla3[],5,FALSE)</f>
        <v>7.a Servicios Exteriores</v>
      </c>
      <c r="N131" s="28" t="str">
        <f>VLOOKUP(Tabla_Gtos_Ingresos7[[#This Row],[Grupo 1]],Tabla3[],10,FALSE)</f>
        <v>G</v>
      </c>
      <c r="O131" s="28" t="str">
        <f>VLOOKUP(Tabla_Gtos_Ingresos7[[#This Row],[Grupo 1]],Tabla3[],6,FALSE)</f>
        <v>Explotación</v>
      </c>
      <c r="P131" s="28">
        <f>VLOOKUP(Tabla_Gtos_Ingresos7[[#This Row],[Grupo 1]],Tabla3[],2,FALSE)</f>
        <v>7</v>
      </c>
      <c r="Q131" s="29" t="str">
        <f>VLOOKUP(Tabla_Gtos_Ingresos7[[#This Row],[3 digitos]],PGC_Gtos_e_Ingresos[],2,FALSE)</f>
        <v xml:space="preserve"> Transportes</v>
      </c>
      <c r="R131" s="30" t="str">
        <f>Tabla_Gtos_Ingresos7[[#This Row],[3 digitos]]&amp;"/"&amp;Tabla_Gtos_Ingresos7[[#This Row],[Nombre cuenta]]</f>
        <v>624/ Transportes</v>
      </c>
      <c r="S131" s="30">
        <f>YEAR(Tabla_Gtos_Ingresos7[[#This Row],[Fecha]])</f>
        <v>2010</v>
      </c>
      <c r="T131" s="27">
        <f>MONTH(Tabla_Gtos_Ingresos7[[#This Row],[Fecha]])</f>
        <v>9</v>
      </c>
      <c r="U131" s="30">
        <f>ROUNDUP(MONTH(Tabla_Gtos_Ingresos7[[#This Row],[Fecha]])/3, 0)</f>
        <v>3</v>
      </c>
      <c r="V131" s="30">
        <f>WEEKNUM(Tabla_Gtos_Ingresos7[[#This Row],[Fecha]])</f>
        <v>38</v>
      </c>
      <c r="W131" s="30">
        <f>(Tabla_Gtos_Ingresos7[[#This Row],[Factor]]*Tabla_Gtos_Ingresos7[[#This Row],[Haber]])+(Tabla_Gtos_Ingresos7[[#This Row],[Factor]]*Tabla_Gtos_Ingresos7[[#This Row],[Debe]])</f>
        <v>-80.23</v>
      </c>
      <c r="X131" s="30">
        <f>VLOOKUP(Tabla_Gtos_Ingresos7[[#This Row],[3 digitos]],PGC_Gtos_e_Ingresos[],3,FALSE)</f>
        <v>-1</v>
      </c>
    </row>
    <row r="132" spans="1:24">
      <c r="A132" s="1">
        <v>2643</v>
      </c>
      <c r="B132" s="13">
        <v>40498</v>
      </c>
      <c r="C132" s="15">
        <v>66500002</v>
      </c>
      <c r="D132" s="1" t="s">
        <v>34</v>
      </c>
      <c r="E132" s="1" t="s">
        <v>396</v>
      </c>
      <c r="F132" s="12">
        <v>195.62</v>
      </c>
      <c r="G132" s="12">
        <v>0</v>
      </c>
      <c r="H132" s="26" t="str">
        <f>MID(Tabla_Gtos_Ingresos7[[#This Row],[Subcuenta]],1,4)</f>
        <v>6650</v>
      </c>
      <c r="I132" s="27">
        <f>VALUE(MID(Tabla_Gtos_Ingresos7[[#This Row],[4 digitos]],1,3))</f>
        <v>665</v>
      </c>
      <c r="J132" s="27">
        <f>VALUE(MID(Tabla_Gtos_Ingresos7[[#This Row],[3 digitos]],1,2))</f>
        <v>66</v>
      </c>
      <c r="K132" s="28" t="str">
        <f>VLOOKUP(Tabla_Gtos_Ingresos7[[#This Row],[3 digitos]],PGC_Gtos_e_Ingresos[],4,FALSE)</f>
        <v>15.b</v>
      </c>
      <c r="L132" s="30" t="str">
        <f>VLOOKUP(Tabla_Gtos_Ingresos7[[#This Row],[Grupo 1]],Tabla3[],4,FALSE)</f>
        <v>15. Gastos Financieros</v>
      </c>
      <c r="M132" s="30" t="str">
        <f>VLOOKUP(Tabla_Gtos_Ingresos7[[#This Row],[Grupo 1]],Tabla3[],5,FALSE)</f>
        <v>15.b Deudas con Terceros</v>
      </c>
      <c r="N132" s="28" t="str">
        <f>VLOOKUP(Tabla_Gtos_Ingresos7[[#This Row],[Grupo 1]],Tabla3[],10,FALSE)</f>
        <v>G</v>
      </c>
      <c r="O132" s="28" t="str">
        <f>VLOOKUP(Tabla_Gtos_Ingresos7[[#This Row],[Grupo 1]],Tabla3[],6,FALSE)</f>
        <v>Financieros</v>
      </c>
      <c r="P132" s="28">
        <f>VLOOKUP(Tabla_Gtos_Ingresos7[[#This Row],[Grupo 1]],Tabla3[],2,FALSE)</f>
        <v>15</v>
      </c>
      <c r="Q132" s="29" t="str">
        <f>VLOOKUP(Tabla_Gtos_Ingresos7[[#This Row],[3 digitos]],PGC_Gtos_e_Ingresos[],2,FALSE)</f>
        <v xml:space="preserve"> Intereses por descuento de efectos</v>
      </c>
      <c r="R132" s="30" t="str">
        <f>Tabla_Gtos_Ingresos7[[#This Row],[3 digitos]]&amp;"/"&amp;Tabla_Gtos_Ingresos7[[#This Row],[Nombre cuenta]]</f>
        <v>665/ Intereses por descuento de efectos</v>
      </c>
      <c r="S132" s="30">
        <f>YEAR(Tabla_Gtos_Ingresos7[[#This Row],[Fecha]])</f>
        <v>2010</v>
      </c>
      <c r="T132" s="27">
        <f>MONTH(Tabla_Gtos_Ingresos7[[#This Row],[Fecha]])</f>
        <v>11</v>
      </c>
      <c r="U132" s="30">
        <f>ROUNDUP(MONTH(Tabla_Gtos_Ingresos7[[#This Row],[Fecha]])/3, 0)</f>
        <v>4</v>
      </c>
      <c r="V132" s="30">
        <f>WEEKNUM(Tabla_Gtos_Ingresos7[[#This Row],[Fecha]])</f>
        <v>47</v>
      </c>
      <c r="W132" s="30">
        <f>(Tabla_Gtos_Ingresos7[[#This Row],[Factor]]*Tabla_Gtos_Ingresos7[[#This Row],[Haber]])+(Tabla_Gtos_Ingresos7[[#This Row],[Factor]]*Tabla_Gtos_Ingresos7[[#This Row],[Debe]])</f>
        <v>-195.62</v>
      </c>
      <c r="X132" s="30">
        <f>VLOOKUP(Tabla_Gtos_Ingresos7[[#This Row],[3 digitos]],PGC_Gtos_e_Ingresos[],3,FALSE)</f>
        <v>-1</v>
      </c>
    </row>
    <row r="133" spans="1:24">
      <c r="A133" s="1">
        <v>450</v>
      </c>
      <c r="B133" s="13">
        <v>40254</v>
      </c>
      <c r="C133" s="15">
        <v>62200017</v>
      </c>
      <c r="D133" s="1" t="s">
        <v>21</v>
      </c>
      <c r="E133" s="1" t="s">
        <v>383</v>
      </c>
      <c r="F133" s="12">
        <v>389.75</v>
      </c>
      <c r="G133" s="12">
        <v>0</v>
      </c>
      <c r="H133" s="26" t="str">
        <f>MID(Tabla_Gtos_Ingresos7[[#This Row],[Subcuenta]],1,4)</f>
        <v>6220</v>
      </c>
      <c r="I133" s="27">
        <f>VALUE(MID(Tabla_Gtos_Ingresos7[[#This Row],[4 digitos]],1,3))</f>
        <v>622</v>
      </c>
      <c r="J133" s="27">
        <f>VALUE(MID(Tabla_Gtos_Ingresos7[[#This Row],[3 digitos]],1,2))</f>
        <v>62</v>
      </c>
      <c r="K133" s="28" t="str">
        <f>VLOOKUP(Tabla_Gtos_Ingresos7[[#This Row],[3 digitos]],PGC_Gtos_e_Ingresos[],4,FALSE)</f>
        <v>7.a</v>
      </c>
      <c r="L133" s="30" t="str">
        <f>VLOOKUP(Tabla_Gtos_Ingresos7[[#This Row],[Grupo 1]],Tabla3[],4,FALSE)</f>
        <v>7. Otros Gastos de Explotación</v>
      </c>
      <c r="M133" s="30" t="str">
        <f>VLOOKUP(Tabla_Gtos_Ingresos7[[#This Row],[Grupo 1]],Tabla3[],5,FALSE)</f>
        <v>7.a Servicios Exteriores</v>
      </c>
      <c r="N133" s="28" t="str">
        <f>VLOOKUP(Tabla_Gtos_Ingresos7[[#This Row],[Grupo 1]],Tabla3[],10,FALSE)</f>
        <v>G</v>
      </c>
      <c r="O133" s="28" t="str">
        <f>VLOOKUP(Tabla_Gtos_Ingresos7[[#This Row],[Grupo 1]],Tabla3[],6,FALSE)</f>
        <v>Explotación</v>
      </c>
      <c r="P133" s="28">
        <f>VLOOKUP(Tabla_Gtos_Ingresos7[[#This Row],[Grupo 1]],Tabla3[],2,FALSE)</f>
        <v>7</v>
      </c>
      <c r="Q133" s="29" t="str">
        <f>VLOOKUP(Tabla_Gtos_Ingresos7[[#This Row],[3 digitos]],PGC_Gtos_e_Ingresos[],2,FALSE)</f>
        <v xml:space="preserve"> Reparaciones y conservación</v>
      </c>
      <c r="R133" s="30" t="str">
        <f>Tabla_Gtos_Ingresos7[[#This Row],[3 digitos]]&amp;"/"&amp;Tabla_Gtos_Ingresos7[[#This Row],[Nombre cuenta]]</f>
        <v>622/ Reparaciones y conservación</v>
      </c>
      <c r="S133" s="30">
        <f>YEAR(Tabla_Gtos_Ingresos7[[#This Row],[Fecha]])</f>
        <v>2010</v>
      </c>
      <c r="T133" s="27">
        <f>MONTH(Tabla_Gtos_Ingresos7[[#This Row],[Fecha]])</f>
        <v>3</v>
      </c>
      <c r="U133" s="30">
        <f>ROUNDUP(MONTH(Tabla_Gtos_Ingresos7[[#This Row],[Fecha]])/3, 0)</f>
        <v>1</v>
      </c>
      <c r="V133" s="30">
        <f>WEEKNUM(Tabla_Gtos_Ingresos7[[#This Row],[Fecha]])</f>
        <v>12</v>
      </c>
      <c r="W133" s="30">
        <f>(Tabla_Gtos_Ingresos7[[#This Row],[Factor]]*Tabla_Gtos_Ingresos7[[#This Row],[Haber]])+(Tabla_Gtos_Ingresos7[[#This Row],[Factor]]*Tabla_Gtos_Ingresos7[[#This Row],[Debe]])</f>
        <v>-389.75</v>
      </c>
      <c r="X133" s="30">
        <f>VLOOKUP(Tabla_Gtos_Ingresos7[[#This Row],[3 digitos]],PGC_Gtos_e_Ingresos[],3,FALSE)</f>
        <v>-1</v>
      </c>
    </row>
    <row r="134" spans="1:24">
      <c r="A134" s="1">
        <v>676</v>
      </c>
      <c r="B134" s="13">
        <v>40285</v>
      </c>
      <c r="C134" s="15">
        <v>62200020</v>
      </c>
      <c r="D134" s="1" t="s">
        <v>21</v>
      </c>
      <c r="E134" s="1" t="s">
        <v>914</v>
      </c>
      <c r="F134" s="12">
        <v>2209.64</v>
      </c>
      <c r="G134" s="12">
        <v>0</v>
      </c>
      <c r="H134" s="26" t="str">
        <f>MID(Tabla_Gtos_Ingresos7[[#This Row],[Subcuenta]],1,4)</f>
        <v>6220</v>
      </c>
      <c r="I134" s="27">
        <f>VALUE(MID(Tabla_Gtos_Ingresos7[[#This Row],[4 digitos]],1,3))</f>
        <v>622</v>
      </c>
      <c r="J134" s="27">
        <f>VALUE(MID(Tabla_Gtos_Ingresos7[[#This Row],[3 digitos]],1,2))</f>
        <v>62</v>
      </c>
      <c r="K134" s="28" t="str">
        <f>VLOOKUP(Tabla_Gtos_Ingresos7[[#This Row],[3 digitos]],PGC_Gtos_e_Ingresos[],4,FALSE)</f>
        <v>7.a</v>
      </c>
      <c r="L134" s="30" t="str">
        <f>VLOOKUP(Tabla_Gtos_Ingresos7[[#This Row],[Grupo 1]],Tabla3[],4,FALSE)</f>
        <v>7. Otros Gastos de Explotación</v>
      </c>
      <c r="M134" s="30" t="str">
        <f>VLOOKUP(Tabla_Gtos_Ingresos7[[#This Row],[Grupo 1]],Tabla3[],5,FALSE)</f>
        <v>7.a Servicios Exteriores</v>
      </c>
      <c r="N134" s="28" t="str">
        <f>VLOOKUP(Tabla_Gtos_Ingresos7[[#This Row],[Grupo 1]],Tabla3[],10,FALSE)</f>
        <v>G</v>
      </c>
      <c r="O134" s="28" t="str">
        <f>VLOOKUP(Tabla_Gtos_Ingresos7[[#This Row],[Grupo 1]],Tabla3[],6,FALSE)</f>
        <v>Explotación</v>
      </c>
      <c r="P134" s="28">
        <f>VLOOKUP(Tabla_Gtos_Ingresos7[[#This Row],[Grupo 1]],Tabla3[],2,FALSE)</f>
        <v>7</v>
      </c>
      <c r="Q134" s="29" t="str">
        <f>VLOOKUP(Tabla_Gtos_Ingresos7[[#This Row],[3 digitos]],PGC_Gtos_e_Ingresos[],2,FALSE)</f>
        <v xml:space="preserve"> Reparaciones y conservación</v>
      </c>
      <c r="R134" s="30" t="str">
        <f>Tabla_Gtos_Ingresos7[[#This Row],[3 digitos]]&amp;"/"&amp;Tabla_Gtos_Ingresos7[[#This Row],[Nombre cuenta]]</f>
        <v>622/ Reparaciones y conservación</v>
      </c>
      <c r="S134" s="30">
        <f>YEAR(Tabla_Gtos_Ingresos7[[#This Row],[Fecha]])</f>
        <v>2010</v>
      </c>
      <c r="T134" s="27">
        <f>MONTH(Tabla_Gtos_Ingresos7[[#This Row],[Fecha]])</f>
        <v>4</v>
      </c>
      <c r="U134" s="30">
        <f>ROUNDUP(MONTH(Tabla_Gtos_Ingresos7[[#This Row],[Fecha]])/3, 0)</f>
        <v>2</v>
      </c>
      <c r="V134" s="30">
        <f>WEEKNUM(Tabla_Gtos_Ingresos7[[#This Row],[Fecha]])</f>
        <v>16</v>
      </c>
      <c r="W134" s="30">
        <f>(Tabla_Gtos_Ingresos7[[#This Row],[Factor]]*Tabla_Gtos_Ingresos7[[#This Row],[Haber]])+(Tabla_Gtos_Ingresos7[[#This Row],[Factor]]*Tabla_Gtos_Ingresos7[[#This Row],[Debe]])</f>
        <v>-2209.64</v>
      </c>
      <c r="X134" s="30">
        <f>VLOOKUP(Tabla_Gtos_Ingresos7[[#This Row],[3 digitos]],PGC_Gtos_e_Ingresos[],3,FALSE)</f>
        <v>-1</v>
      </c>
    </row>
    <row r="135" spans="1:24">
      <c r="A135" s="1">
        <v>1209</v>
      </c>
      <c r="B135" s="13">
        <v>40346</v>
      </c>
      <c r="C135" s="15">
        <v>70000100</v>
      </c>
      <c r="D135" s="1" t="s">
        <v>45</v>
      </c>
      <c r="E135" s="1" t="s">
        <v>608</v>
      </c>
      <c r="F135" s="12">
        <v>0</v>
      </c>
      <c r="G135" s="12">
        <v>344.3</v>
      </c>
      <c r="H135" s="26" t="str">
        <f>MID(Tabla_Gtos_Ingresos7[[#This Row],[Subcuenta]],1,4)</f>
        <v>7000</v>
      </c>
      <c r="I135" s="27">
        <f>VALUE(MID(Tabla_Gtos_Ingresos7[[#This Row],[4 digitos]],1,3))</f>
        <v>700</v>
      </c>
      <c r="J135" s="27">
        <f>VALUE(MID(Tabla_Gtos_Ingresos7[[#This Row],[3 digitos]],1,2))</f>
        <v>70</v>
      </c>
      <c r="K135" s="28" t="str">
        <f>VLOOKUP(Tabla_Gtos_Ingresos7[[#This Row],[3 digitos]],PGC_Gtos_e_Ingresos[],4,FALSE)</f>
        <v>1a</v>
      </c>
      <c r="L135" s="30" t="str">
        <f>VLOOKUP(Tabla_Gtos_Ingresos7[[#This Row],[Grupo 1]],Tabla3[],4,FALSE)</f>
        <v>1. Importe Neto Cifra de Negocios</v>
      </c>
      <c r="M135" s="30" t="str">
        <f>VLOOKUP(Tabla_Gtos_Ingresos7[[#This Row],[Grupo 1]],Tabla3[],5,FALSE)</f>
        <v>1.a Ventas</v>
      </c>
      <c r="N135" s="28" t="str">
        <f>VLOOKUP(Tabla_Gtos_Ingresos7[[#This Row],[Grupo 1]],Tabla3[],10,FALSE)</f>
        <v>I</v>
      </c>
      <c r="O135" s="28" t="str">
        <f>VLOOKUP(Tabla_Gtos_Ingresos7[[#This Row],[Grupo 1]],Tabla3[],6,FALSE)</f>
        <v>Explotación</v>
      </c>
      <c r="P135" s="28">
        <f>VLOOKUP(Tabla_Gtos_Ingresos7[[#This Row],[Grupo 1]],Tabla3[],2,FALSE)</f>
        <v>1</v>
      </c>
      <c r="Q135" s="29" t="str">
        <f>VLOOKUP(Tabla_Gtos_Ingresos7[[#This Row],[3 digitos]],PGC_Gtos_e_Ingresos[],2,FALSE)</f>
        <v xml:space="preserve"> Ventas de mercaderías</v>
      </c>
      <c r="R135" s="30" t="str">
        <f>Tabla_Gtos_Ingresos7[[#This Row],[3 digitos]]&amp;"/"&amp;Tabla_Gtos_Ingresos7[[#This Row],[Nombre cuenta]]</f>
        <v>700/ Ventas de mercaderías</v>
      </c>
      <c r="S135" s="30">
        <f>YEAR(Tabla_Gtos_Ingresos7[[#This Row],[Fecha]])</f>
        <v>2010</v>
      </c>
      <c r="T135" s="27">
        <f>MONTH(Tabla_Gtos_Ingresos7[[#This Row],[Fecha]])</f>
        <v>6</v>
      </c>
      <c r="U135" s="30">
        <f>ROUNDUP(MONTH(Tabla_Gtos_Ingresos7[[#This Row],[Fecha]])/3, 0)</f>
        <v>2</v>
      </c>
      <c r="V135" s="30">
        <f>WEEKNUM(Tabla_Gtos_Ingresos7[[#This Row],[Fecha]])</f>
        <v>25</v>
      </c>
      <c r="W135" s="30">
        <f>(Tabla_Gtos_Ingresos7[[#This Row],[Factor]]*Tabla_Gtos_Ingresos7[[#This Row],[Haber]])+(Tabla_Gtos_Ingresos7[[#This Row],[Factor]]*Tabla_Gtos_Ingresos7[[#This Row],[Debe]])</f>
        <v>344.3</v>
      </c>
      <c r="X135" s="30">
        <f>VLOOKUP(Tabla_Gtos_Ingresos7[[#This Row],[3 digitos]],PGC_Gtos_e_Ingresos[],3,FALSE)</f>
        <v>1</v>
      </c>
    </row>
    <row r="136" spans="1:24">
      <c r="A136" s="1">
        <v>1211</v>
      </c>
      <c r="B136" s="13">
        <v>40346</v>
      </c>
      <c r="C136" s="15">
        <v>70800007</v>
      </c>
      <c r="D136" s="1" t="s">
        <v>65</v>
      </c>
      <c r="E136" s="1" t="s">
        <v>325</v>
      </c>
      <c r="F136" s="12">
        <v>438.16</v>
      </c>
      <c r="G136" s="12">
        <v>0</v>
      </c>
      <c r="H136" s="26" t="str">
        <f>MID(Tabla_Gtos_Ingresos7[[#This Row],[Subcuenta]],1,4)</f>
        <v>7080</v>
      </c>
      <c r="I136" s="27">
        <f>VALUE(MID(Tabla_Gtos_Ingresos7[[#This Row],[4 digitos]],1,3))</f>
        <v>708</v>
      </c>
      <c r="J136" s="27">
        <f>VALUE(MID(Tabla_Gtos_Ingresos7[[#This Row],[3 digitos]],1,2))</f>
        <v>70</v>
      </c>
      <c r="K136" s="28" t="str">
        <f>VLOOKUP(Tabla_Gtos_Ingresos7[[#This Row],[3 digitos]],PGC_Gtos_e_Ingresos[],4,FALSE)</f>
        <v>1a</v>
      </c>
      <c r="L136" s="30" t="str">
        <f>VLOOKUP(Tabla_Gtos_Ingresos7[[#This Row],[Grupo 1]],Tabla3[],4,FALSE)</f>
        <v>1. Importe Neto Cifra de Negocios</v>
      </c>
      <c r="M136" s="30" t="str">
        <f>VLOOKUP(Tabla_Gtos_Ingresos7[[#This Row],[Grupo 1]],Tabla3[],5,FALSE)</f>
        <v>1.a Ventas</v>
      </c>
      <c r="N136" s="28" t="str">
        <f>VLOOKUP(Tabla_Gtos_Ingresos7[[#This Row],[Grupo 1]],Tabla3[],10,FALSE)</f>
        <v>I</v>
      </c>
      <c r="O136" s="28" t="str">
        <f>VLOOKUP(Tabla_Gtos_Ingresos7[[#This Row],[Grupo 1]],Tabla3[],6,FALSE)</f>
        <v>Explotación</v>
      </c>
      <c r="P136" s="28">
        <f>VLOOKUP(Tabla_Gtos_Ingresos7[[#This Row],[Grupo 1]],Tabla3[],2,FALSE)</f>
        <v>1</v>
      </c>
      <c r="Q136" s="29" t="str">
        <f>VLOOKUP(Tabla_Gtos_Ingresos7[[#This Row],[3 digitos]],PGC_Gtos_e_Ingresos[],2,FALSE)</f>
        <v xml:space="preserve"> Devoluciones de ventas y operaciones similares</v>
      </c>
      <c r="R136" s="30" t="str">
        <f>Tabla_Gtos_Ingresos7[[#This Row],[3 digitos]]&amp;"/"&amp;Tabla_Gtos_Ingresos7[[#This Row],[Nombre cuenta]]</f>
        <v>708/ Devoluciones de ventas y operaciones similares</v>
      </c>
      <c r="S136" s="30">
        <f>YEAR(Tabla_Gtos_Ingresos7[[#This Row],[Fecha]])</f>
        <v>2010</v>
      </c>
      <c r="T136" s="27">
        <f>MONTH(Tabla_Gtos_Ingresos7[[#This Row],[Fecha]])</f>
        <v>6</v>
      </c>
      <c r="U136" s="30">
        <f>ROUNDUP(MONTH(Tabla_Gtos_Ingresos7[[#This Row],[Fecha]])/3, 0)</f>
        <v>2</v>
      </c>
      <c r="V136" s="30">
        <f>WEEKNUM(Tabla_Gtos_Ingresos7[[#This Row],[Fecha]])</f>
        <v>25</v>
      </c>
      <c r="W136" s="30">
        <f>(Tabla_Gtos_Ingresos7[[#This Row],[Factor]]*Tabla_Gtos_Ingresos7[[#This Row],[Haber]])+(Tabla_Gtos_Ingresos7[[#This Row],[Factor]]*Tabla_Gtos_Ingresos7[[#This Row],[Debe]])</f>
        <v>-438.16</v>
      </c>
      <c r="X136" s="30">
        <f>VLOOKUP(Tabla_Gtos_Ingresos7[[#This Row],[3 digitos]],PGC_Gtos_e_Ingresos[],3,FALSE)</f>
        <v>-1</v>
      </c>
    </row>
    <row r="137" spans="1:24">
      <c r="A137" s="1">
        <v>1536</v>
      </c>
      <c r="B137" s="13">
        <v>40376</v>
      </c>
      <c r="C137" s="15">
        <v>62200048</v>
      </c>
      <c r="D137" s="1" t="s">
        <v>21</v>
      </c>
      <c r="E137" s="1" t="s">
        <v>390</v>
      </c>
      <c r="F137" s="12">
        <v>226.6</v>
      </c>
      <c r="G137" s="12">
        <v>0</v>
      </c>
      <c r="H137" s="26" t="str">
        <f>MID(Tabla_Gtos_Ingresos7[[#This Row],[Subcuenta]],1,4)</f>
        <v>6220</v>
      </c>
      <c r="I137" s="27">
        <f>VALUE(MID(Tabla_Gtos_Ingresos7[[#This Row],[4 digitos]],1,3))</f>
        <v>622</v>
      </c>
      <c r="J137" s="27">
        <f>VALUE(MID(Tabla_Gtos_Ingresos7[[#This Row],[3 digitos]],1,2))</f>
        <v>62</v>
      </c>
      <c r="K137" s="28" t="str">
        <f>VLOOKUP(Tabla_Gtos_Ingresos7[[#This Row],[3 digitos]],PGC_Gtos_e_Ingresos[],4,FALSE)</f>
        <v>7.a</v>
      </c>
      <c r="L137" s="30" t="str">
        <f>VLOOKUP(Tabla_Gtos_Ingresos7[[#This Row],[Grupo 1]],Tabla3[],4,FALSE)</f>
        <v>7. Otros Gastos de Explotación</v>
      </c>
      <c r="M137" s="30" t="str">
        <f>VLOOKUP(Tabla_Gtos_Ingresos7[[#This Row],[Grupo 1]],Tabla3[],5,FALSE)</f>
        <v>7.a Servicios Exteriores</v>
      </c>
      <c r="N137" s="28" t="str">
        <f>VLOOKUP(Tabla_Gtos_Ingresos7[[#This Row],[Grupo 1]],Tabla3[],10,FALSE)</f>
        <v>G</v>
      </c>
      <c r="O137" s="28" t="str">
        <f>VLOOKUP(Tabla_Gtos_Ingresos7[[#This Row],[Grupo 1]],Tabla3[],6,FALSE)</f>
        <v>Explotación</v>
      </c>
      <c r="P137" s="28">
        <f>VLOOKUP(Tabla_Gtos_Ingresos7[[#This Row],[Grupo 1]],Tabla3[],2,FALSE)</f>
        <v>7</v>
      </c>
      <c r="Q137" s="29" t="str">
        <f>VLOOKUP(Tabla_Gtos_Ingresos7[[#This Row],[3 digitos]],PGC_Gtos_e_Ingresos[],2,FALSE)</f>
        <v xml:space="preserve"> Reparaciones y conservación</v>
      </c>
      <c r="R137" s="30" t="str">
        <f>Tabla_Gtos_Ingresos7[[#This Row],[3 digitos]]&amp;"/"&amp;Tabla_Gtos_Ingresos7[[#This Row],[Nombre cuenta]]</f>
        <v>622/ Reparaciones y conservación</v>
      </c>
      <c r="S137" s="30">
        <f>YEAR(Tabla_Gtos_Ingresos7[[#This Row],[Fecha]])</f>
        <v>2010</v>
      </c>
      <c r="T137" s="27">
        <f>MONTH(Tabla_Gtos_Ingresos7[[#This Row],[Fecha]])</f>
        <v>7</v>
      </c>
      <c r="U137" s="30">
        <f>ROUNDUP(MONTH(Tabla_Gtos_Ingresos7[[#This Row],[Fecha]])/3, 0)</f>
        <v>3</v>
      </c>
      <c r="V137" s="30">
        <f>WEEKNUM(Tabla_Gtos_Ingresos7[[#This Row],[Fecha]])</f>
        <v>29</v>
      </c>
      <c r="W137" s="30">
        <f>(Tabla_Gtos_Ingresos7[[#This Row],[Factor]]*Tabla_Gtos_Ingresos7[[#This Row],[Haber]])+(Tabla_Gtos_Ingresos7[[#This Row],[Factor]]*Tabla_Gtos_Ingresos7[[#This Row],[Debe]])</f>
        <v>-226.6</v>
      </c>
      <c r="X137" s="30">
        <f>VLOOKUP(Tabla_Gtos_Ingresos7[[#This Row],[3 digitos]],PGC_Gtos_e_Ingresos[],3,FALSE)</f>
        <v>-1</v>
      </c>
    </row>
    <row r="138" spans="1:24">
      <c r="A138" s="1">
        <v>1526</v>
      </c>
      <c r="B138" s="13">
        <v>40376</v>
      </c>
      <c r="C138" s="15">
        <v>70000118</v>
      </c>
      <c r="D138" s="1" t="s">
        <v>45</v>
      </c>
      <c r="E138" s="2" t="s">
        <v>585</v>
      </c>
      <c r="F138" s="12">
        <v>0</v>
      </c>
      <c r="G138" s="12">
        <v>46.31</v>
      </c>
      <c r="H138" s="26" t="str">
        <f>MID(Tabla_Gtos_Ingresos7[[#This Row],[Subcuenta]],1,4)</f>
        <v>7000</v>
      </c>
      <c r="I138" s="27">
        <f>VALUE(MID(Tabla_Gtos_Ingresos7[[#This Row],[4 digitos]],1,3))</f>
        <v>700</v>
      </c>
      <c r="J138" s="27">
        <f>VALUE(MID(Tabla_Gtos_Ingresos7[[#This Row],[3 digitos]],1,2))</f>
        <v>70</v>
      </c>
      <c r="K138" s="28" t="str">
        <f>VLOOKUP(Tabla_Gtos_Ingresos7[[#This Row],[3 digitos]],PGC_Gtos_e_Ingresos[],4,FALSE)</f>
        <v>1a</v>
      </c>
      <c r="L138" s="30" t="str">
        <f>VLOOKUP(Tabla_Gtos_Ingresos7[[#This Row],[Grupo 1]],Tabla3[],4,FALSE)</f>
        <v>1. Importe Neto Cifra de Negocios</v>
      </c>
      <c r="M138" s="30" t="str">
        <f>VLOOKUP(Tabla_Gtos_Ingresos7[[#This Row],[Grupo 1]],Tabla3[],5,FALSE)</f>
        <v>1.a Ventas</v>
      </c>
      <c r="N138" s="28" t="str">
        <f>VLOOKUP(Tabla_Gtos_Ingresos7[[#This Row],[Grupo 1]],Tabla3[],10,FALSE)</f>
        <v>I</v>
      </c>
      <c r="O138" s="28" t="str">
        <f>VLOOKUP(Tabla_Gtos_Ingresos7[[#This Row],[Grupo 1]],Tabla3[],6,FALSE)</f>
        <v>Explotación</v>
      </c>
      <c r="P138" s="28">
        <f>VLOOKUP(Tabla_Gtos_Ingresos7[[#This Row],[Grupo 1]],Tabla3[],2,FALSE)</f>
        <v>1</v>
      </c>
      <c r="Q138" s="29" t="str">
        <f>VLOOKUP(Tabla_Gtos_Ingresos7[[#This Row],[3 digitos]],PGC_Gtos_e_Ingresos[],2,FALSE)</f>
        <v xml:space="preserve"> Ventas de mercaderías</v>
      </c>
      <c r="R138" s="30" t="str">
        <f>Tabla_Gtos_Ingresos7[[#This Row],[3 digitos]]&amp;"/"&amp;Tabla_Gtos_Ingresos7[[#This Row],[Nombre cuenta]]</f>
        <v>700/ Ventas de mercaderías</v>
      </c>
      <c r="S138" s="30">
        <f>YEAR(Tabla_Gtos_Ingresos7[[#This Row],[Fecha]])</f>
        <v>2010</v>
      </c>
      <c r="T138" s="27">
        <f>MONTH(Tabla_Gtos_Ingresos7[[#This Row],[Fecha]])</f>
        <v>7</v>
      </c>
      <c r="U138" s="30">
        <f>ROUNDUP(MONTH(Tabla_Gtos_Ingresos7[[#This Row],[Fecha]])/3, 0)</f>
        <v>3</v>
      </c>
      <c r="V138" s="30">
        <f>WEEKNUM(Tabla_Gtos_Ingresos7[[#This Row],[Fecha]])</f>
        <v>29</v>
      </c>
      <c r="W138" s="30">
        <f>(Tabla_Gtos_Ingresos7[[#This Row],[Factor]]*Tabla_Gtos_Ingresos7[[#This Row],[Haber]])+(Tabla_Gtos_Ingresos7[[#This Row],[Factor]]*Tabla_Gtos_Ingresos7[[#This Row],[Debe]])</f>
        <v>46.31</v>
      </c>
      <c r="X138" s="30">
        <f>VLOOKUP(Tabla_Gtos_Ingresos7[[#This Row],[3 digitos]],PGC_Gtos_e_Ingresos[],3,FALSE)</f>
        <v>1</v>
      </c>
    </row>
    <row r="139" spans="1:24">
      <c r="A139" s="1">
        <v>2066</v>
      </c>
      <c r="B139" s="13">
        <v>40438</v>
      </c>
      <c r="C139" s="14">
        <v>60200010</v>
      </c>
      <c r="D139" s="10" t="s">
        <v>15</v>
      </c>
      <c r="E139" s="1" t="s">
        <v>600</v>
      </c>
      <c r="F139" s="12">
        <v>50.8</v>
      </c>
      <c r="G139" s="12">
        <v>0</v>
      </c>
      <c r="H139" s="26" t="str">
        <f>MID(Tabla_Gtos_Ingresos7[[#This Row],[Subcuenta]],1,4)</f>
        <v>6020</v>
      </c>
      <c r="I139" s="27">
        <f>VALUE(MID(Tabla_Gtos_Ingresos7[[#This Row],[4 digitos]],1,3))</f>
        <v>602</v>
      </c>
      <c r="J139" s="27">
        <f>VALUE(MID(Tabla_Gtos_Ingresos7[[#This Row],[3 digitos]],1,2))</f>
        <v>60</v>
      </c>
      <c r="K139" s="28" t="str">
        <f>VLOOKUP(Tabla_Gtos_Ingresos7[[#This Row],[3 digitos]],PGC_Gtos_e_Ingresos[],4,FALSE)</f>
        <v>4.b</v>
      </c>
      <c r="L139" s="30" t="str">
        <f>VLOOKUP(Tabla_Gtos_Ingresos7[[#This Row],[Grupo 1]],Tabla3[],4,FALSE)</f>
        <v>4. Aprovisionamientos</v>
      </c>
      <c r="M139" s="30" t="str">
        <f>VLOOKUP(Tabla_Gtos_Ingresos7[[#This Row],[Grupo 1]],Tabla3[],5,FALSE)</f>
        <v>4.b Consumos MP y otros</v>
      </c>
      <c r="N139" s="28" t="str">
        <f>VLOOKUP(Tabla_Gtos_Ingresos7[[#This Row],[Grupo 1]],Tabla3[],10,FALSE)</f>
        <v>G</v>
      </c>
      <c r="O139" s="28" t="str">
        <f>VLOOKUP(Tabla_Gtos_Ingresos7[[#This Row],[Grupo 1]],Tabla3[],6,FALSE)</f>
        <v>Explotación</v>
      </c>
      <c r="P139" s="28">
        <f>VLOOKUP(Tabla_Gtos_Ingresos7[[#This Row],[Grupo 1]],Tabla3[],2,FALSE)</f>
        <v>4</v>
      </c>
      <c r="Q139" s="29" t="str">
        <f>VLOOKUP(Tabla_Gtos_Ingresos7[[#This Row],[3 digitos]],PGC_Gtos_e_Ingresos[],2,FALSE)</f>
        <v xml:space="preserve"> Compras de otros aprovisionamientos</v>
      </c>
      <c r="R139" s="30" t="str">
        <f>Tabla_Gtos_Ingresos7[[#This Row],[3 digitos]]&amp;"/"&amp;Tabla_Gtos_Ingresos7[[#This Row],[Nombre cuenta]]</f>
        <v>602/ Compras de otros aprovisionamientos</v>
      </c>
      <c r="S139" s="30">
        <f>YEAR(Tabla_Gtos_Ingresos7[[#This Row],[Fecha]])</f>
        <v>2010</v>
      </c>
      <c r="T139" s="27">
        <f>MONTH(Tabla_Gtos_Ingresos7[[#This Row],[Fecha]])</f>
        <v>9</v>
      </c>
      <c r="U139" s="30">
        <f>ROUNDUP(MONTH(Tabla_Gtos_Ingresos7[[#This Row],[Fecha]])/3, 0)</f>
        <v>3</v>
      </c>
      <c r="V139" s="30">
        <f>WEEKNUM(Tabla_Gtos_Ingresos7[[#This Row],[Fecha]])</f>
        <v>38</v>
      </c>
      <c r="W139" s="30">
        <f>(Tabla_Gtos_Ingresos7[[#This Row],[Factor]]*Tabla_Gtos_Ingresos7[[#This Row],[Haber]])+(Tabla_Gtos_Ingresos7[[#This Row],[Factor]]*Tabla_Gtos_Ingresos7[[#This Row],[Debe]])</f>
        <v>-50.8</v>
      </c>
      <c r="X139" s="30">
        <f>VLOOKUP(Tabla_Gtos_Ingresos7[[#This Row],[3 digitos]],PGC_Gtos_e_Ingresos[],3,FALSE)</f>
        <v>-1</v>
      </c>
    </row>
    <row r="140" spans="1:24">
      <c r="A140" s="1">
        <v>2067</v>
      </c>
      <c r="B140" s="13">
        <v>40438</v>
      </c>
      <c r="C140" s="15">
        <v>62200057</v>
      </c>
      <c r="D140" s="1" t="s">
        <v>21</v>
      </c>
      <c r="E140" s="1" t="s">
        <v>660</v>
      </c>
      <c r="F140" s="12">
        <v>60</v>
      </c>
      <c r="G140" s="12">
        <v>0</v>
      </c>
      <c r="H140" s="26" t="str">
        <f>MID(Tabla_Gtos_Ingresos7[[#This Row],[Subcuenta]],1,4)</f>
        <v>6220</v>
      </c>
      <c r="I140" s="27">
        <f>VALUE(MID(Tabla_Gtos_Ingresos7[[#This Row],[4 digitos]],1,3))</f>
        <v>622</v>
      </c>
      <c r="J140" s="27">
        <f>VALUE(MID(Tabla_Gtos_Ingresos7[[#This Row],[3 digitos]],1,2))</f>
        <v>62</v>
      </c>
      <c r="K140" s="28" t="str">
        <f>VLOOKUP(Tabla_Gtos_Ingresos7[[#This Row],[3 digitos]],PGC_Gtos_e_Ingresos[],4,FALSE)</f>
        <v>7.a</v>
      </c>
      <c r="L140" s="30" t="str">
        <f>VLOOKUP(Tabla_Gtos_Ingresos7[[#This Row],[Grupo 1]],Tabla3[],4,FALSE)</f>
        <v>7. Otros Gastos de Explotación</v>
      </c>
      <c r="M140" s="30" t="str">
        <f>VLOOKUP(Tabla_Gtos_Ingresos7[[#This Row],[Grupo 1]],Tabla3[],5,FALSE)</f>
        <v>7.a Servicios Exteriores</v>
      </c>
      <c r="N140" s="28" t="str">
        <f>VLOOKUP(Tabla_Gtos_Ingresos7[[#This Row],[Grupo 1]],Tabla3[],10,FALSE)</f>
        <v>G</v>
      </c>
      <c r="O140" s="28" t="str">
        <f>VLOOKUP(Tabla_Gtos_Ingresos7[[#This Row],[Grupo 1]],Tabla3[],6,FALSE)</f>
        <v>Explotación</v>
      </c>
      <c r="P140" s="28">
        <f>VLOOKUP(Tabla_Gtos_Ingresos7[[#This Row],[Grupo 1]],Tabla3[],2,FALSE)</f>
        <v>7</v>
      </c>
      <c r="Q140" s="29" t="str">
        <f>VLOOKUP(Tabla_Gtos_Ingresos7[[#This Row],[3 digitos]],PGC_Gtos_e_Ingresos[],2,FALSE)</f>
        <v xml:space="preserve"> Reparaciones y conservación</v>
      </c>
      <c r="R140" s="30" t="str">
        <f>Tabla_Gtos_Ingresos7[[#This Row],[3 digitos]]&amp;"/"&amp;Tabla_Gtos_Ingresos7[[#This Row],[Nombre cuenta]]</f>
        <v>622/ Reparaciones y conservación</v>
      </c>
      <c r="S140" s="30">
        <f>YEAR(Tabla_Gtos_Ingresos7[[#This Row],[Fecha]])</f>
        <v>2010</v>
      </c>
      <c r="T140" s="27">
        <f>MONTH(Tabla_Gtos_Ingresos7[[#This Row],[Fecha]])</f>
        <v>9</v>
      </c>
      <c r="U140" s="30">
        <f>ROUNDUP(MONTH(Tabla_Gtos_Ingresos7[[#This Row],[Fecha]])/3, 0)</f>
        <v>3</v>
      </c>
      <c r="V140" s="30">
        <f>WEEKNUM(Tabla_Gtos_Ingresos7[[#This Row],[Fecha]])</f>
        <v>38</v>
      </c>
      <c r="W140" s="30">
        <f>(Tabla_Gtos_Ingresos7[[#This Row],[Factor]]*Tabla_Gtos_Ingresos7[[#This Row],[Haber]])+(Tabla_Gtos_Ingresos7[[#This Row],[Factor]]*Tabla_Gtos_Ingresos7[[#This Row],[Debe]])</f>
        <v>-60</v>
      </c>
      <c r="X140" s="30">
        <f>VLOOKUP(Tabla_Gtos_Ingresos7[[#This Row],[3 digitos]],PGC_Gtos_e_Ingresos[],3,FALSE)</f>
        <v>-1</v>
      </c>
    </row>
    <row r="141" spans="1:24">
      <c r="A141" s="1">
        <v>2064</v>
      </c>
      <c r="B141" s="13">
        <v>40438</v>
      </c>
      <c r="C141" s="15">
        <v>62400021</v>
      </c>
      <c r="D141" s="1" t="s">
        <v>23</v>
      </c>
      <c r="E141" s="1" t="s">
        <v>449</v>
      </c>
      <c r="F141" s="12">
        <v>104</v>
      </c>
      <c r="G141" s="12">
        <v>0</v>
      </c>
      <c r="H141" s="26" t="str">
        <f>MID(Tabla_Gtos_Ingresos7[[#This Row],[Subcuenta]],1,4)</f>
        <v>6240</v>
      </c>
      <c r="I141" s="27">
        <f>VALUE(MID(Tabla_Gtos_Ingresos7[[#This Row],[4 digitos]],1,3))</f>
        <v>624</v>
      </c>
      <c r="J141" s="27">
        <f>VALUE(MID(Tabla_Gtos_Ingresos7[[#This Row],[3 digitos]],1,2))</f>
        <v>62</v>
      </c>
      <c r="K141" s="28" t="str">
        <f>VLOOKUP(Tabla_Gtos_Ingresos7[[#This Row],[3 digitos]],PGC_Gtos_e_Ingresos[],4,FALSE)</f>
        <v>7.a</v>
      </c>
      <c r="L141" s="30" t="str">
        <f>VLOOKUP(Tabla_Gtos_Ingresos7[[#This Row],[Grupo 1]],Tabla3[],4,FALSE)</f>
        <v>7. Otros Gastos de Explotación</v>
      </c>
      <c r="M141" s="30" t="str">
        <f>VLOOKUP(Tabla_Gtos_Ingresos7[[#This Row],[Grupo 1]],Tabla3[],5,FALSE)</f>
        <v>7.a Servicios Exteriores</v>
      </c>
      <c r="N141" s="28" t="str">
        <f>VLOOKUP(Tabla_Gtos_Ingresos7[[#This Row],[Grupo 1]],Tabla3[],10,FALSE)</f>
        <v>G</v>
      </c>
      <c r="O141" s="28" t="str">
        <f>VLOOKUP(Tabla_Gtos_Ingresos7[[#This Row],[Grupo 1]],Tabla3[],6,FALSE)</f>
        <v>Explotación</v>
      </c>
      <c r="P141" s="28">
        <f>VLOOKUP(Tabla_Gtos_Ingresos7[[#This Row],[Grupo 1]],Tabla3[],2,FALSE)</f>
        <v>7</v>
      </c>
      <c r="Q141" s="29" t="str">
        <f>VLOOKUP(Tabla_Gtos_Ingresos7[[#This Row],[3 digitos]],PGC_Gtos_e_Ingresos[],2,FALSE)</f>
        <v xml:space="preserve"> Transportes</v>
      </c>
      <c r="R141" s="30" t="str">
        <f>Tabla_Gtos_Ingresos7[[#This Row],[3 digitos]]&amp;"/"&amp;Tabla_Gtos_Ingresos7[[#This Row],[Nombre cuenta]]</f>
        <v>624/ Transportes</v>
      </c>
      <c r="S141" s="30">
        <f>YEAR(Tabla_Gtos_Ingresos7[[#This Row],[Fecha]])</f>
        <v>2010</v>
      </c>
      <c r="T141" s="27">
        <f>MONTH(Tabla_Gtos_Ingresos7[[#This Row],[Fecha]])</f>
        <v>9</v>
      </c>
      <c r="U141" s="30">
        <f>ROUNDUP(MONTH(Tabla_Gtos_Ingresos7[[#This Row],[Fecha]])/3, 0)</f>
        <v>3</v>
      </c>
      <c r="V141" s="30">
        <f>WEEKNUM(Tabla_Gtos_Ingresos7[[#This Row],[Fecha]])</f>
        <v>38</v>
      </c>
      <c r="W141" s="30">
        <f>(Tabla_Gtos_Ingresos7[[#This Row],[Factor]]*Tabla_Gtos_Ingresos7[[#This Row],[Haber]])+(Tabla_Gtos_Ingresos7[[#This Row],[Factor]]*Tabla_Gtos_Ingresos7[[#This Row],[Debe]])</f>
        <v>-104</v>
      </c>
      <c r="X141" s="30">
        <f>VLOOKUP(Tabla_Gtos_Ingresos7[[#This Row],[3 digitos]],PGC_Gtos_e_Ingresos[],3,FALSE)</f>
        <v>-1</v>
      </c>
    </row>
    <row r="142" spans="1:24">
      <c r="A142" s="1">
        <v>2065</v>
      </c>
      <c r="B142" s="13">
        <v>40438</v>
      </c>
      <c r="C142" s="15">
        <v>62400022</v>
      </c>
      <c r="D142" s="1" t="s">
        <v>23</v>
      </c>
      <c r="E142" s="1" t="s">
        <v>450</v>
      </c>
      <c r="F142" s="12">
        <v>140.44</v>
      </c>
      <c r="G142" s="12">
        <v>0</v>
      </c>
      <c r="H142" s="26" t="str">
        <f>MID(Tabla_Gtos_Ingresos7[[#This Row],[Subcuenta]],1,4)</f>
        <v>6240</v>
      </c>
      <c r="I142" s="27">
        <f>VALUE(MID(Tabla_Gtos_Ingresos7[[#This Row],[4 digitos]],1,3))</f>
        <v>624</v>
      </c>
      <c r="J142" s="27">
        <f>VALUE(MID(Tabla_Gtos_Ingresos7[[#This Row],[3 digitos]],1,2))</f>
        <v>62</v>
      </c>
      <c r="K142" s="28" t="str">
        <f>VLOOKUP(Tabla_Gtos_Ingresos7[[#This Row],[3 digitos]],PGC_Gtos_e_Ingresos[],4,FALSE)</f>
        <v>7.a</v>
      </c>
      <c r="L142" s="30" t="str">
        <f>VLOOKUP(Tabla_Gtos_Ingresos7[[#This Row],[Grupo 1]],Tabla3[],4,FALSE)</f>
        <v>7. Otros Gastos de Explotación</v>
      </c>
      <c r="M142" s="30" t="str">
        <f>VLOOKUP(Tabla_Gtos_Ingresos7[[#This Row],[Grupo 1]],Tabla3[],5,FALSE)</f>
        <v>7.a Servicios Exteriores</v>
      </c>
      <c r="N142" s="28" t="str">
        <f>VLOOKUP(Tabla_Gtos_Ingresos7[[#This Row],[Grupo 1]],Tabla3[],10,FALSE)</f>
        <v>G</v>
      </c>
      <c r="O142" s="28" t="str">
        <f>VLOOKUP(Tabla_Gtos_Ingresos7[[#This Row],[Grupo 1]],Tabla3[],6,FALSE)</f>
        <v>Explotación</v>
      </c>
      <c r="P142" s="28">
        <f>VLOOKUP(Tabla_Gtos_Ingresos7[[#This Row],[Grupo 1]],Tabla3[],2,FALSE)</f>
        <v>7</v>
      </c>
      <c r="Q142" s="29" t="str">
        <f>VLOOKUP(Tabla_Gtos_Ingresos7[[#This Row],[3 digitos]],PGC_Gtos_e_Ingresos[],2,FALSE)</f>
        <v xml:space="preserve"> Transportes</v>
      </c>
      <c r="R142" s="30" t="str">
        <f>Tabla_Gtos_Ingresos7[[#This Row],[3 digitos]]&amp;"/"&amp;Tabla_Gtos_Ingresos7[[#This Row],[Nombre cuenta]]</f>
        <v>624/ Transportes</v>
      </c>
      <c r="S142" s="30">
        <f>YEAR(Tabla_Gtos_Ingresos7[[#This Row],[Fecha]])</f>
        <v>2010</v>
      </c>
      <c r="T142" s="27">
        <f>MONTH(Tabla_Gtos_Ingresos7[[#This Row],[Fecha]])</f>
        <v>9</v>
      </c>
      <c r="U142" s="30">
        <f>ROUNDUP(MONTH(Tabla_Gtos_Ingresos7[[#This Row],[Fecha]])/3, 0)</f>
        <v>3</v>
      </c>
      <c r="V142" s="30">
        <f>WEEKNUM(Tabla_Gtos_Ingresos7[[#This Row],[Fecha]])</f>
        <v>38</v>
      </c>
      <c r="W142" s="30">
        <f>(Tabla_Gtos_Ingresos7[[#This Row],[Factor]]*Tabla_Gtos_Ingresos7[[#This Row],[Haber]])+(Tabla_Gtos_Ingresos7[[#This Row],[Factor]]*Tabla_Gtos_Ingresos7[[#This Row],[Debe]])</f>
        <v>-140.44</v>
      </c>
      <c r="X142" s="30">
        <f>VLOOKUP(Tabla_Gtos_Ingresos7[[#This Row],[3 digitos]],PGC_Gtos_e_Ingresos[],3,FALSE)</f>
        <v>-1</v>
      </c>
    </row>
    <row r="143" spans="1:24">
      <c r="A143" s="1">
        <v>2061</v>
      </c>
      <c r="B143" s="13">
        <v>40438</v>
      </c>
      <c r="C143" s="15">
        <v>62600000</v>
      </c>
      <c r="D143" s="1" t="s">
        <v>24</v>
      </c>
      <c r="E143" s="2" t="s">
        <v>712</v>
      </c>
      <c r="F143" s="12">
        <v>0.3</v>
      </c>
      <c r="G143" s="12">
        <v>0</v>
      </c>
      <c r="H143" s="26" t="str">
        <f>MID(Tabla_Gtos_Ingresos7[[#This Row],[Subcuenta]],1,4)</f>
        <v>6260</v>
      </c>
      <c r="I143" s="27">
        <f>VALUE(MID(Tabla_Gtos_Ingresos7[[#This Row],[4 digitos]],1,3))</f>
        <v>626</v>
      </c>
      <c r="J143" s="27">
        <f>VALUE(MID(Tabla_Gtos_Ingresos7[[#This Row],[3 digitos]],1,2))</f>
        <v>62</v>
      </c>
      <c r="K143" s="28" t="str">
        <f>VLOOKUP(Tabla_Gtos_Ingresos7[[#This Row],[3 digitos]],PGC_Gtos_e_Ingresos[],4,FALSE)</f>
        <v>7.a</v>
      </c>
      <c r="L143" s="30" t="str">
        <f>VLOOKUP(Tabla_Gtos_Ingresos7[[#This Row],[Grupo 1]],Tabla3[],4,FALSE)</f>
        <v>7. Otros Gastos de Explotación</v>
      </c>
      <c r="M143" s="30" t="str">
        <f>VLOOKUP(Tabla_Gtos_Ingresos7[[#This Row],[Grupo 1]],Tabla3[],5,FALSE)</f>
        <v>7.a Servicios Exteriores</v>
      </c>
      <c r="N143" s="28" t="str">
        <f>VLOOKUP(Tabla_Gtos_Ingresos7[[#This Row],[Grupo 1]],Tabla3[],10,FALSE)</f>
        <v>G</v>
      </c>
      <c r="O143" s="28" t="str">
        <f>VLOOKUP(Tabla_Gtos_Ingresos7[[#This Row],[Grupo 1]],Tabla3[],6,FALSE)</f>
        <v>Explotación</v>
      </c>
      <c r="P143" s="28">
        <f>VLOOKUP(Tabla_Gtos_Ingresos7[[#This Row],[Grupo 1]],Tabla3[],2,FALSE)</f>
        <v>7</v>
      </c>
      <c r="Q143" s="29" t="str">
        <f>VLOOKUP(Tabla_Gtos_Ingresos7[[#This Row],[3 digitos]],PGC_Gtos_e_Ingresos[],2,FALSE)</f>
        <v xml:space="preserve"> Servicios bancarios y similares</v>
      </c>
      <c r="R143" s="30" t="str">
        <f>Tabla_Gtos_Ingresos7[[#This Row],[3 digitos]]&amp;"/"&amp;Tabla_Gtos_Ingresos7[[#This Row],[Nombre cuenta]]</f>
        <v>626/ Servicios bancarios y similares</v>
      </c>
      <c r="S143" s="30">
        <f>YEAR(Tabla_Gtos_Ingresos7[[#This Row],[Fecha]])</f>
        <v>2010</v>
      </c>
      <c r="T143" s="27">
        <f>MONTH(Tabla_Gtos_Ingresos7[[#This Row],[Fecha]])</f>
        <v>9</v>
      </c>
      <c r="U143" s="30">
        <f>ROUNDUP(MONTH(Tabla_Gtos_Ingresos7[[#This Row],[Fecha]])/3, 0)</f>
        <v>3</v>
      </c>
      <c r="V143" s="30">
        <f>WEEKNUM(Tabla_Gtos_Ingresos7[[#This Row],[Fecha]])</f>
        <v>38</v>
      </c>
      <c r="W143" s="30">
        <f>(Tabla_Gtos_Ingresos7[[#This Row],[Factor]]*Tabla_Gtos_Ingresos7[[#This Row],[Haber]])+(Tabla_Gtos_Ingresos7[[#This Row],[Factor]]*Tabla_Gtos_Ingresos7[[#This Row],[Debe]])</f>
        <v>-0.3</v>
      </c>
      <c r="X143" s="30">
        <f>VLOOKUP(Tabla_Gtos_Ingresos7[[#This Row],[3 digitos]],PGC_Gtos_e_Ingresos[],3,FALSE)</f>
        <v>-1</v>
      </c>
    </row>
    <row r="144" spans="1:24">
      <c r="A144" s="1">
        <v>2362</v>
      </c>
      <c r="B144" s="13">
        <v>40468</v>
      </c>
      <c r="C144" s="15">
        <v>66500001</v>
      </c>
      <c r="D144" s="1" t="s">
        <v>34</v>
      </c>
      <c r="E144" s="1" t="s">
        <v>311</v>
      </c>
      <c r="F144" s="12">
        <v>1255.25</v>
      </c>
      <c r="G144" s="12">
        <v>0</v>
      </c>
      <c r="H144" s="26" t="str">
        <f>MID(Tabla_Gtos_Ingresos7[[#This Row],[Subcuenta]],1,4)</f>
        <v>6650</v>
      </c>
      <c r="I144" s="27">
        <f>VALUE(MID(Tabla_Gtos_Ingresos7[[#This Row],[4 digitos]],1,3))</f>
        <v>665</v>
      </c>
      <c r="J144" s="27">
        <f>VALUE(MID(Tabla_Gtos_Ingresos7[[#This Row],[3 digitos]],1,2))</f>
        <v>66</v>
      </c>
      <c r="K144" s="28" t="str">
        <f>VLOOKUP(Tabla_Gtos_Ingresos7[[#This Row],[3 digitos]],PGC_Gtos_e_Ingresos[],4,FALSE)</f>
        <v>15.b</v>
      </c>
      <c r="L144" s="30" t="str">
        <f>VLOOKUP(Tabla_Gtos_Ingresos7[[#This Row],[Grupo 1]],Tabla3[],4,FALSE)</f>
        <v>15. Gastos Financieros</v>
      </c>
      <c r="M144" s="30" t="str">
        <f>VLOOKUP(Tabla_Gtos_Ingresos7[[#This Row],[Grupo 1]],Tabla3[],5,FALSE)</f>
        <v>15.b Deudas con Terceros</v>
      </c>
      <c r="N144" s="28" t="str">
        <f>VLOOKUP(Tabla_Gtos_Ingresos7[[#This Row],[Grupo 1]],Tabla3[],10,FALSE)</f>
        <v>G</v>
      </c>
      <c r="O144" s="28" t="str">
        <f>VLOOKUP(Tabla_Gtos_Ingresos7[[#This Row],[Grupo 1]],Tabla3[],6,FALSE)</f>
        <v>Financieros</v>
      </c>
      <c r="P144" s="28">
        <f>VLOOKUP(Tabla_Gtos_Ingresos7[[#This Row],[Grupo 1]],Tabla3[],2,FALSE)</f>
        <v>15</v>
      </c>
      <c r="Q144" s="29" t="str">
        <f>VLOOKUP(Tabla_Gtos_Ingresos7[[#This Row],[3 digitos]],PGC_Gtos_e_Ingresos[],2,FALSE)</f>
        <v xml:space="preserve"> Intereses por descuento de efectos</v>
      </c>
      <c r="R144" s="30" t="str">
        <f>Tabla_Gtos_Ingresos7[[#This Row],[3 digitos]]&amp;"/"&amp;Tabla_Gtos_Ingresos7[[#This Row],[Nombre cuenta]]</f>
        <v>665/ Intereses por descuento de efectos</v>
      </c>
      <c r="S144" s="30">
        <f>YEAR(Tabla_Gtos_Ingresos7[[#This Row],[Fecha]])</f>
        <v>2010</v>
      </c>
      <c r="T144" s="27">
        <f>MONTH(Tabla_Gtos_Ingresos7[[#This Row],[Fecha]])</f>
        <v>10</v>
      </c>
      <c r="U144" s="30">
        <f>ROUNDUP(MONTH(Tabla_Gtos_Ingresos7[[#This Row],[Fecha]])/3, 0)</f>
        <v>4</v>
      </c>
      <c r="V144" s="30">
        <f>WEEKNUM(Tabla_Gtos_Ingresos7[[#This Row],[Fecha]])</f>
        <v>43</v>
      </c>
      <c r="W144" s="30">
        <f>(Tabla_Gtos_Ingresos7[[#This Row],[Factor]]*Tabla_Gtos_Ingresos7[[#This Row],[Haber]])+(Tabla_Gtos_Ingresos7[[#This Row],[Factor]]*Tabla_Gtos_Ingresos7[[#This Row],[Debe]])</f>
        <v>-1255.25</v>
      </c>
      <c r="X144" s="30">
        <f>VLOOKUP(Tabla_Gtos_Ingresos7[[#This Row],[3 digitos]],PGC_Gtos_e_Ingresos[],3,FALSE)</f>
        <v>-1</v>
      </c>
    </row>
    <row r="145" spans="1:24">
      <c r="A145" s="1">
        <v>2346</v>
      </c>
      <c r="B145" s="13">
        <v>40468</v>
      </c>
      <c r="C145" s="15">
        <v>70000182</v>
      </c>
      <c r="D145" s="1" t="s">
        <v>45</v>
      </c>
      <c r="E145" s="1" t="s">
        <v>469</v>
      </c>
      <c r="F145" s="12">
        <v>0</v>
      </c>
      <c r="G145" s="12">
        <v>380.82</v>
      </c>
      <c r="H145" s="26" t="str">
        <f>MID(Tabla_Gtos_Ingresos7[[#This Row],[Subcuenta]],1,4)</f>
        <v>7000</v>
      </c>
      <c r="I145" s="27">
        <f>VALUE(MID(Tabla_Gtos_Ingresos7[[#This Row],[4 digitos]],1,3))</f>
        <v>700</v>
      </c>
      <c r="J145" s="27">
        <f>VALUE(MID(Tabla_Gtos_Ingresos7[[#This Row],[3 digitos]],1,2))</f>
        <v>70</v>
      </c>
      <c r="K145" s="28" t="str">
        <f>VLOOKUP(Tabla_Gtos_Ingresos7[[#This Row],[3 digitos]],PGC_Gtos_e_Ingresos[],4,FALSE)</f>
        <v>1a</v>
      </c>
      <c r="L145" s="30" t="str">
        <f>VLOOKUP(Tabla_Gtos_Ingresos7[[#This Row],[Grupo 1]],Tabla3[],4,FALSE)</f>
        <v>1. Importe Neto Cifra de Negocios</v>
      </c>
      <c r="M145" s="30" t="str">
        <f>VLOOKUP(Tabla_Gtos_Ingresos7[[#This Row],[Grupo 1]],Tabla3[],5,FALSE)</f>
        <v>1.a Ventas</v>
      </c>
      <c r="N145" s="28" t="str">
        <f>VLOOKUP(Tabla_Gtos_Ingresos7[[#This Row],[Grupo 1]],Tabla3[],10,FALSE)</f>
        <v>I</v>
      </c>
      <c r="O145" s="28" t="str">
        <f>VLOOKUP(Tabla_Gtos_Ingresos7[[#This Row],[Grupo 1]],Tabla3[],6,FALSE)</f>
        <v>Explotación</v>
      </c>
      <c r="P145" s="28">
        <f>VLOOKUP(Tabla_Gtos_Ingresos7[[#This Row],[Grupo 1]],Tabla3[],2,FALSE)</f>
        <v>1</v>
      </c>
      <c r="Q145" s="29" t="str">
        <f>VLOOKUP(Tabla_Gtos_Ingresos7[[#This Row],[3 digitos]],PGC_Gtos_e_Ingresos[],2,FALSE)</f>
        <v xml:space="preserve"> Ventas de mercaderías</v>
      </c>
      <c r="R145" s="30" t="str">
        <f>Tabla_Gtos_Ingresos7[[#This Row],[3 digitos]]&amp;"/"&amp;Tabla_Gtos_Ingresos7[[#This Row],[Nombre cuenta]]</f>
        <v>700/ Ventas de mercaderías</v>
      </c>
      <c r="S145" s="30">
        <f>YEAR(Tabla_Gtos_Ingresos7[[#This Row],[Fecha]])</f>
        <v>2010</v>
      </c>
      <c r="T145" s="27">
        <f>MONTH(Tabla_Gtos_Ingresos7[[#This Row],[Fecha]])</f>
        <v>10</v>
      </c>
      <c r="U145" s="30">
        <f>ROUNDUP(MONTH(Tabla_Gtos_Ingresos7[[#This Row],[Fecha]])/3, 0)</f>
        <v>4</v>
      </c>
      <c r="V145" s="30">
        <f>WEEKNUM(Tabla_Gtos_Ingresos7[[#This Row],[Fecha]])</f>
        <v>43</v>
      </c>
      <c r="W145" s="30">
        <f>(Tabla_Gtos_Ingresos7[[#This Row],[Factor]]*Tabla_Gtos_Ingresos7[[#This Row],[Haber]])+(Tabla_Gtos_Ingresos7[[#This Row],[Factor]]*Tabla_Gtos_Ingresos7[[#This Row],[Debe]])</f>
        <v>380.82</v>
      </c>
      <c r="X145" s="30">
        <f>VLOOKUP(Tabla_Gtos_Ingresos7[[#This Row],[3 digitos]],PGC_Gtos_e_Ingresos[],3,FALSE)</f>
        <v>1</v>
      </c>
    </row>
    <row r="146" spans="1:24">
      <c r="A146" s="1">
        <v>2654</v>
      </c>
      <c r="B146" s="13">
        <v>40499</v>
      </c>
      <c r="C146" s="15">
        <v>70000202</v>
      </c>
      <c r="D146" s="1" t="s">
        <v>45</v>
      </c>
      <c r="E146" s="1" t="s">
        <v>62</v>
      </c>
      <c r="F146" s="12">
        <v>0</v>
      </c>
      <c r="G146" s="12">
        <v>167.2</v>
      </c>
      <c r="H146" s="26" t="str">
        <f>MID(Tabla_Gtos_Ingresos7[[#This Row],[Subcuenta]],1,4)</f>
        <v>7000</v>
      </c>
      <c r="I146" s="27">
        <f>VALUE(MID(Tabla_Gtos_Ingresos7[[#This Row],[4 digitos]],1,3))</f>
        <v>700</v>
      </c>
      <c r="J146" s="27">
        <f>VALUE(MID(Tabla_Gtos_Ingresos7[[#This Row],[3 digitos]],1,2))</f>
        <v>70</v>
      </c>
      <c r="K146" s="28" t="str">
        <f>VLOOKUP(Tabla_Gtos_Ingresos7[[#This Row],[3 digitos]],PGC_Gtos_e_Ingresos[],4,FALSE)</f>
        <v>1a</v>
      </c>
      <c r="L146" s="30" t="str">
        <f>VLOOKUP(Tabla_Gtos_Ingresos7[[#This Row],[Grupo 1]],Tabla3[],4,FALSE)</f>
        <v>1. Importe Neto Cifra de Negocios</v>
      </c>
      <c r="M146" s="30" t="str">
        <f>VLOOKUP(Tabla_Gtos_Ingresos7[[#This Row],[Grupo 1]],Tabla3[],5,FALSE)</f>
        <v>1.a Ventas</v>
      </c>
      <c r="N146" s="28" t="str">
        <f>VLOOKUP(Tabla_Gtos_Ingresos7[[#This Row],[Grupo 1]],Tabla3[],10,FALSE)</f>
        <v>I</v>
      </c>
      <c r="O146" s="28" t="str">
        <f>VLOOKUP(Tabla_Gtos_Ingresos7[[#This Row],[Grupo 1]],Tabla3[],6,FALSE)</f>
        <v>Explotación</v>
      </c>
      <c r="P146" s="28">
        <f>VLOOKUP(Tabla_Gtos_Ingresos7[[#This Row],[Grupo 1]],Tabla3[],2,FALSE)</f>
        <v>1</v>
      </c>
      <c r="Q146" s="29" t="str">
        <f>VLOOKUP(Tabla_Gtos_Ingresos7[[#This Row],[3 digitos]],PGC_Gtos_e_Ingresos[],2,FALSE)</f>
        <v xml:space="preserve"> Ventas de mercaderías</v>
      </c>
      <c r="R146" s="30" t="str">
        <f>Tabla_Gtos_Ingresos7[[#This Row],[3 digitos]]&amp;"/"&amp;Tabla_Gtos_Ingresos7[[#This Row],[Nombre cuenta]]</f>
        <v>700/ Ventas de mercaderías</v>
      </c>
      <c r="S146" s="30">
        <f>YEAR(Tabla_Gtos_Ingresos7[[#This Row],[Fecha]])</f>
        <v>2010</v>
      </c>
      <c r="T146" s="27">
        <f>MONTH(Tabla_Gtos_Ingresos7[[#This Row],[Fecha]])</f>
        <v>11</v>
      </c>
      <c r="U146" s="30">
        <f>ROUNDUP(MONTH(Tabla_Gtos_Ingresos7[[#This Row],[Fecha]])/3, 0)</f>
        <v>4</v>
      </c>
      <c r="V146" s="30">
        <f>WEEKNUM(Tabla_Gtos_Ingresos7[[#This Row],[Fecha]])</f>
        <v>47</v>
      </c>
      <c r="W146" s="30">
        <f>(Tabla_Gtos_Ingresos7[[#This Row],[Factor]]*Tabla_Gtos_Ingresos7[[#This Row],[Haber]])+(Tabla_Gtos_Ingresos7[[#This Row],[Factor]]*Tabla_Gtos_Ingresos7[[#This Row],[Debe]])</f>
        <v>167.2</v>
      </c>
      <c r="X146" s="30">
        <f>VLOOKUP(Tabla_Gtos_Ingresos7[[#This Row],[3 digitos]],PGC_Gtos_e_Ingresos[],3,FALSE)</f>
        <v>1</v>
      </c>
    </row>
    <row r="147" spans="1:24">
      <c r="A147" s="1">
        <v>2656</v>
      </c>
      <c r="B147" s="13">
        <v>40499</v>
      </c>
      <c r="C147" s="15">
        <v>70000203</v>
      </c>
      <c r="D147" s="1" t="s">
        <v>45</v>
      </c>
      <c r="E147" s="1" t="s">
        <v>716</v>
      </c>
      <c r="F147" s="12">
        <v>0</v>
      </c>
      <c r="G147" s="12">
        <v>9.9</v>
      </c>
      <c r="H147" s="26" t="str">
        <f>MID(Tabla_Gtos_Ingresos7[[#This Row],[Subcuenta]],1,4)</f>
        <v>7000</v>
      </c>
      <c r="I147" s="27">
        <f>VALUE(MID(Tabla_Gtos_Ingresos7[[#This Row],[4 digitos]],1,3))</f>
        <v>700</v>
      </c>
      <c r="J147" s="27">
        <f>VALUE(MID(Tabla_Gtos_Ingresos7[[#This Row],[3 digitos]],1,2))</f>
        <v>70</v>
      </c>
      <c r="K147" s="28" t="str">
        <f>VLOOKUP(Tabla_Gtos_Ingresos7[[#This Row],[3 digitos]],PGC_Gtos_e_Ingresos[],4,FALSE)</f>
        <v>1a</v>
      </c>
      <c r="L147" s="30" t="str">
        <f>VLOOKUP(Tabla_Gtos_Ingresos7[[#This Row],[Grupo 1]],Tabla3[],4,FALSE)</f>
        <v>1. Importe Neto Cifra de Negocios</v>
      </c>
      <c r="M147" s="30" t="str">
        <f>VLOOKUP(Tabla_Gtos_Ingresos7[[#This Row],[Grupo 1]],Tabla3[],5,FALSE)</f>
        <v>1.a Ventas</v>
      </c>
      <c r="N147" s="28" t="str">
        <f>VLOOKUP(Tabla_Gtos_Ingresos7[[#This Row],[Grupo 1]],Tabla3[],10,FALSE)</f>
        <v>I</v>
      </c>
      <c r="O147" s="28" t="str">
        <f>VLOOKUP(Tabla_Gtos_Ingresos7[[#This Row],[Grupo 1]],Tabla3[],6,FALSE)</f>
        <v>Explotación</v>
      </c>
      <c r="P147" s="28">
        <f>VLOOKUP(Tabla_Gtos_Ingresos7[[#This Row],[Grupo 1]],Tabla3[],2,FALSE)</f>
        <v>1</v>
      </c>
      <c r="Q147" s="29" t="str">
        <f>VLOOKUP(Tabla_Gtos_Ingresos7[[#This Row],[3 digitos]],PGC_Gtos_e_Ingresos[],2,FALSE)</f>
        <v xml:space="preserve"> Ventas de mercaderías</v>
      </c>
      <c r="R147" s="30" t="str">
        <f>Tabla_Gtos_Ingresos7[[#This Row],[3 digitos]]&amp;"/"&amp;Tabla_Gtos_Ingresos7[[#This Row],[Nombre cuenta]]</f>
        <v>700/ Ventas de mercaderías</v>
      </c>
      <c r="S147" s="30">
        <f>YEAR(Tabla_Gtos_Ingresos7[[#This Row],[Fecha]])</f>
        <v>2010</v>
      </c>
      <c r="T147" s="27">
        <f>MONTH(Tabla_Gtos_Ingresos7[[#This Row],[Fecha]])</f>
        <v>11</v>
      </c>
      <c r="U147" s="30">
        <f>ROUNDUP(MONTH(Tabla_Gtos_Ingresos7[[#This Row],[Fecha]])/3, 0)</f>
        <v>4</v>
      </c>
      <c r="V147" s="30">
        <f>WEEKNUM(Tabla_Gtos_Ingresos7[[#This Row],[Fecha]])</f>
        <v>47</v>
      </c>
      <c r="W147" s="30">
        <f>(Tabla_Gtos_Ingresos7[[#This Row],[Factor]]*Tabla_Gtos_Ingresos7[[#This Row],[Haber]])+(Tabla_Gtos_Ingresos7[[#This Row],[Factor]]*Tabla_Gtos_Ingresos7[[#This Row],[Debe]])</f>
        <v>9.9</v>
      </c>
      <c r="X147" s="30">
        <f>VLOOKUP(Tabla_Gtos_Ingresos7[[#This Row],[3 digitos]],PGC_Gtos_e_Ingresos[],3,FALSE)</f>
        <v>1</v>
      </c>
    </row>
    <row r="148" spans="1:24">
      <c r="A148" s="1">
        <v>2927</v>
      </c>
      <c r="B148" s="13">
        <v>40529</v>
      </c>
      <c r="C148" s="14">
        <v>60200017</v>
      </c>
      <c r="D148" s="10" t="s">
        <v>15</v>
      </c>
      <c r="E148" s="1" t="s">
        <v>602</v>
      </c>
      <c r="F148" s="12">
        <v>386.96</v>
      </c>
      <c r="G148" s="12">
        <v>0</v>
      </c>
      <c r="H148" s="26" t="str">
        <f>MID(Tabla_Gtos_Ingresos7[[#This Row],[Subcuenta]],1,4)</f>
        <v>6020</v>
      </c>
      <c r="I148" s="27">
        <f>VALUE(MID(Tabla_Gtos_Ingresos7[[#This Row],[4 digitos]],1,3))</f>
        <v>602</v>
      </c>
      <c r="J148" s="27">
        <f>VALUE(MID(Tabla_Gtos_Ingresos7[[#This Row],[3 digitos]],1,2))</f>
        <v>60</v>
      </c>
      <c r="K148" s="28" t="str">
        <f>VLOOKUP(Tabla_Gtos_Ingresos7[[#This Row],[3 digitos]],PGC_Gtos_e_Ingresos[],4,FALSE)</f>
        <v>4.b</v>
      </c>
      <c r="L148" s="30" t="str">
        <f>VLOOKUP(Tabla_Gtos_Ingresos7[[#This Row],[Grupo 1]],Tabla3[],4,FALSE)</f>
        <v>4. Aprovisionamientos</v>
      </c>
      <c r="M148" s="30" t="str">
        <f>VLOOKUP(Tabla_Gtos_Ingresos7[[#This Row],[Grupo 1]],Tabla3[],5,FALSE)</f>
        <v>4.b Consumos MP y otros</v>
      </c>
      <c r="N148" s="28" t="str">
        <f>VLOOKUP(Tabla_Gtos_Ingresos7[[#This Row],[Grupo 1]],Tabla3[],10,FALSE)</f>
        <v>G</v>
      </c>
      <c r="O148" s="28" t="str">
        <f>VLOOKUP(Tabla_Gtos_Ingresos7[[#This Row],[Grupo 1]],Tabla3[],6,FALSE)</f>
        <v>Explotación</v>
      </c>
      <c r="P148" s="28">
        <f>VLOOKUP(Tabla_Gtos_Ingresos7[[#This Row],[Grupo 1]],Tabla3[],2,FALSE)</f>
        <v>4</v>
      </c>
      <c r="Q148" s="29" t="str">
        <f>VLOOKUP(Tabla_Gtos_Ingresos7[[#This Row],[3 digitos]],PGC_Gtos_e_Ingresos[],2,FALSE)</f>
        <v xml:space="preserve"> Compras de otros aprovisionamientos</v>
      </c>
      <c r="R148" s="30" t="str">
        <f>Tabla_Gtos_Ingresos7[[#This Row],[3 digitos]]&amp;"/"&amp;Tabla_Gtos_Ingresos7[[#This Row],[Nombre cuenta]]</f>
        <v>602/ Compras de otros aprovisionamientos</v>
      </c>
      <c r="S148" s="30">
        <f>YEAR(Tabla_Gtos_Ingresos7[[#This Row],[Fecha]])</f>
        <v>2010</v>
      </c>
      <c r="T148" s="27">
        <f>MONTH(Tabla_Gtos_Ingresos7[[#This Row],[Fecha]])</f>
        <v>12</v>
      </c>
      <c r="U148" s="30">
        <f>ROUNDUP(MONTH(Tabla_Gtos_Ingresos7[[#This Row],[Fecha]])/3, 0)</f>
        <v>4</v>
      </c>
      <c r="V148" s="30">
        <f>WEEKNUM(Tabla_Gtos_Ingresos7[[#This Row],[Fecha]])</f>
        <v>51</v>
      </c>
      <c r="W148" s="30">
        <f>(Tabla_Gtos_Ingresos7[[#This Row],[Factor]]*Tabla_Gtos_Ingresos7[[#This Row],[Haber]])+(Tabla_Gtos_Ingresos7[[#This Row],[Factor]]*Tabla_Gtos_Ingresos7[[#This Row],[Debe]])</f>
        <v>-386.96</v>
      </c>
      <c r="X148" s="30">
        <f>VLOOKUP(Tabla_Gtos_Ingresos7[[#This Row],[3 digitos]],PGC_Gtos_e_Ingresos[],3,FALSE)</f>
        <v>-1</v>
      </c>
    </row>
    <row r="149" spans="1:24">
      <c r="A149" s="1">
        <v>77</v>
      </c>
      <c r="B149" s="13">
        <v>40196</v>
      </c>
      <c r="C149" s="15">
        <v>62200003</v>
      </c>
      <c r="D149" s="1" t="s">
        <v>21</v>
      </c>
      <c r="E149" s="1" t="s">
        <v>376</v>
      </c>
      <c r="F149" s="12">
        <v>122.02</v>
      </c>
      <c r="G149" s="12">
        <v>0</v>
      </c>
      <c r="H149" s="26" t="str">
        <f>MID(Tabla_Gtos_Ingresos7[[#This Row],[Subcuenta]],1,4)</f>
        <v>6220</v>
      </c>
      <c r="I149" s="27">
        <f>VALUE(MID(Tabla_Gtos_Ingresos7[[#This Row],[4 digitos]],1,3))</f>
        <v>622</v>
      </c>
      <c r="J149" s="27">
        <f>VALUE(MID(Tabla_Gtos_Ingresos7[[#This Row],[3 digitos]],1,2))</f>
        <v>62</v>
      </c>
      <c r="K149" s="28" t="str">
        <f>VLOOKUP(Tabla_Gtos_Ingresos7[[#This Row],[3 digitos]],PGC_Gtos_e_Ingresos[],4,FALSE)</f>
        <v>7.a</v>
      </c>
      <c r="L149" s="30" t="str">
        <f>VLOOKUP(Tabla_Gtos_Ingresos7[[#This Row],[Grupo 1]],Tabla3[],4,FALSE)</f>
        <v>7. Otros Gastos de Explotación</v>
      </c>
      <c r="M149" s="30" t="str">
        <f>VLOOKUP(Tabla_Gtos_Ingresos7[[#This Row],[Grupo 1]],Tabla3[],5,FALSE)</f>
        <v>7.a Servicios Exteriores</v>
      </c>
      <c r="N149" s="28" t="str">
        <f>VLOOKUP(Tabla_Gtos_Ingresos7[[#This Row],[Grupo 1]],Tabla3[],10,FALSE)</f>
        <v>G</v>
      </c>
      <c r="O149" s="28" t="str">
        <f>VLOOKUP(Tabla_Gtos_Ingresos7[[#This Row],[Grupo 1]],Tabla3[],6,FALSE)</f>
        <v>Explotación</v>
      </c>
      <c r="P149" s="28">
        <f>VLOOKUP(Tabla_Gtos_Ingresos7[[#This Row],[Grupo 1]],Tabla3[],2,FALSE)</f>
        <v>7</v>
      </c>
      <c r="Q149" s="29" t="str">
        <f>VLOOKUP(Tabla_Gtos_Ingresos7[[#This Row],[3 digitos]],PGC_Gtos_e_Ingresos[],2,FALSE)</f>
        <v xml:space="preserve"> Reparaciones y conservación</v>
      </c>
      <c r="R149" s="30" t="str">
        <f>Tabla_Gtos_Ingresos7[[#This Row],[3 digitos]]&amp;"/"&amp;Tabla_Gtos_Ingresos7[[#This Row],[Nombre cuenta]]</f>
        <v>622/ Reparaciones y conservación</v>
      </c>
      <c r="S149" s="30">
        <f>YEAR(Tabla_Gtos_Ingresos7[[#This Row],[Fecha]])</f>
        <v>2010</v>
      </c>
      <c r="T149" s="27">
        <f>MONTH(Tabla_Gtos_Ingresos7[[#This Row],[Fecha]])</f>
        <v>1</v>
      </c>
      <c r="U149" s="30">
        <f>ROUNDUP(MONTH(Tabla_Gtos_Ingresos7[[#This Row],[Fecha]])/3, 0)</f>
        <v>1</v>
      </c>
      <c r="V149" s="30">
        <f>WEEKNUM(Tabla_Gtos_Ingresos7[[#This Row],[Fecha]])</f>
        <v>4</v>
      </c>
      <c r="W149" s="30">
        <f>(Tabla_Gtos_Ingresos7[[#This Row],[Factor]]*Tabla_Gtos_Ingresos7[[#This Row],[Haber]])+(Tabla_Gtos_Ingresos7[[#This Row],[Factor]]*Tabla_Gtos_Ingresos7[[#This Row],[Debe]])</f>
        <v>-122.02</v>
      </c>
      <c r="X149" s="30">
        <f>VLOOKUP(Tabla_Gtos_Ingresos7[[#This Row],[3 digitos]],PGC_Gtos_e_Ingresos[],3,FALSE)</f>
        <v>-1</v>
      </c>
    </row>
    <row r="150" spans="1:24">
      <c r="A150" s="1">
        <v>240</v>
      </c>
      <c r="B150" s="13">
        <v>40227</v>
      </c>
      <c r="C150" s="15">
        <v>62200010</v>
      </c>
      <c r="D150" s="1" t="s">
        <v>21</v>
      </c>
      <c r="E150" s="1" t="s">
        <v>380</v>
      </c>
      <c r="F150" s="12">
        <v>302</v>
      </c>
      <c r="G150" s="12">
        <v>0</v>
      </c>
      <c r="H150" s="26" t="str">
        <f>MID(Tabla_Gtos_Ingresos7[[#This Row],[Subcuenta]],1,4)</f>
        <v>6220</v>
      </c>
      <c r="I150" s="27">
        <f>VALUE(MID(Tabla_Gtos_Ingresos7[[#This Row],[4 digitos]],1,3))</f>
        <v>622</v>
      </c>
      <c r="J150" s="27">
        <f>VALUE(MID(Tabla_Gtos_Ingresos7[[#This Row],[3 digitos]],1,2))</f>
        <v>62</v>
      </c>
      <c r="K150" s="28" t="str">
        <f>VLOOKUP(Tabla_Gtos_Ingresos7[[#This Row],[3 digitos]],PGC_Gtos_e_Ingresos[],4,FALSE)</f>
        <v>7.a</v>
      </c>
      <c r="L150" s="30" t="str">
        <f>VLOOKUP(Tabla_Gtos_Ingresos7[[#This Row],[Grupo 1]],Tabla3[],4,FALSE)</f>
        <v>7. Otros Gastos de Explotación</v>
      </c>
      <c r="M150" s="30" t="str">
        <f>VLOOKUP(Tabla_Gtos_Ingresos7[[#This Row],[Grupo 1]],Tabla3[],5,FALSE)</f>
        <v>7.a Servicios Exteriores</v>
      </c>
      <c r="N150" s="28" t="str">
        <f>VLOOKUP(Tabla_Gtos_Ingresos7[[#This Row],[Grupo 1]],Tabla3[],10,FALSE)</f>
        <v>G</v>
      </c>
      <c r="O150" s="28" t="str">
        <f>VLOOKUP(Tabla_Gtos_Ingresos7[[#This Row],[Grupo 1]],Tabla3[],6,FALSE)</f>
        <v>Explotación</v>
      </c>
      <c r="P150" s="28">
        <f>VLOOKUP(Tabla_Gtos_Ingresos7[[#This Row],[Grupo 1]],Tabla3[],2,FALSE)</f>
        <v>7</v>
      </c>
      <c r="Q150" s="29" t="str">
        <f>VLOOKUP(Tabla_Gtos_Ingresos7[[#This Row],[3 digitos]],PGC_Gtos_e_Ingresos[],2,FALSE)</f>
        <v xml:space="preserve"> Reparaciones y conservación</v>
      </c>
      <c r="R150" s="30" t="str">
        <f>Tabla_Gtos_Ingresos7[[#This Row],[3 digitos]]&amp;"/"&amp;Tabla_Gtos_Ingresos7[[#This Row],[Nombre cuenta]]</f>
        <v>622/ Reparaciones y conservación</v>
      </c>
      <c r="S150" s="30">
        <f>YEAR(Tabla_Gtos_Ingresos7[[#This Row],[Fecha]])</f>
        <v>2010</v>
      </c>
      <c r="T150" s="27">
        <f>MONTH(Tabla_Gtos_Ingresos7[[#This Row],[Fecha]])</f>
        <v>2</v>
      </c>
      <c r="U150" s="30">
        <f>ROUNDUP(MONTH(Tabla_Gtos_Ingresos7[[#This Row],[Fecha]])/3, 0)</f>
        <v>1</v>
      </c>
      <c r="V150" s="30">
        <f>WEEKNUM(Tabla_Gtos_Ingresos7[[#This Row],[Fecha]])</f>
        <v>8</v>
      </c>
      <c r="W150" s="30">
        <f>(Tabla_Gtos_Ingresos7[[#This Row],[Factor]]*Tabla_Gtos_Ingresos7[[#This Row],[Haber]])+(Tabla_Gtos_Ingresos7[[#This Row],[Factor]]*Tabla_Gtos_Ingresos7[[#This Row],[Debe]])</f>
        <v>-302</v>
      </c>
      <c r="X150" s="30">
        <f>VLOOKUP(Tabla_Gtos_Ingresos7[[#This Row],[3 digitos]],PGC_Gtos_e_Ingresos[],3,FALSE)</f>
        <v>-1</v>
      </c>
    </row>
    <row r="151" spans="1:24">
      <c r="A151" s="1">
        <v>238</v>
      </c>
      <c r="B151" s="13">
        <v>40227</v>
      </c>
      <c r="C151" s="15">
        <v>70000019</v>
      </c>
      <c r="D151" s="1" t="s">
        <v>45</v>
      </c>
      <c r="E151" s="2" t="s">
        <v>696</v>
      </c>
      <c r="F151" s="12">
        <v>0</v>
      </c>
      <c r="G151" s="12">
        <v>48.6</v>
      </c>
      <c r="H151" s="26" t="str">
        <f>MID(Tabla_Gtos_Ingresos7[[#This Row],[Subcuenta]],1,4)</f>
        <v>7000</v>
      </c>
      <c r="I151" s="27">
        <f>VALUE(MID(Tabla_Gtos_Ingresos7[[#This Row],[4 digitos]],1,3))</f>
        <v>700</v>
      </c>
      <c r="J151" s="27">
        <f>VALUE(MID(Tabla_Gtos_Ingresos7[[#This Row],[3 digitos]],1,2))</f>
        <v>70</v>
      </c>
      <c r="K151" s="28" t="str">
        <f>VLOOKUP(Tabla_Gtos_Ingresos7[[#This Row],[3 digitos]],PGC_Gtos_e_Ingresos[],4,FALSE)</f>
        <v>1a</v>
      </c>
      <c r="L151" s="30" t="str">
        <f>VLOOKUP(Tabla_Gtos_Ingresos7[[#This Row],[Grupo 1]],Tabla3[],4,FALSE)</f>
        <v>1. Importe Neto Cifra de Negocios</v>
      </c>
      <c r="M151" s="30" t="str">
        <f>VLOOKUP(Tabla_Gtos_Ingresos7[[#This Row],[Grupo 1]],Tabla3[],5,FALSE)</f>
        <v>1.a Ventas</v>
      </c>
      <c r="N151" s="28" t="str">
        <f>VLOOKUP(Tabla_Gtos_Ingresos7[[#This Row],[Grupo 1]],Tabla3[],10,FALSE)</f>
        <v>I</v>
      </c>
      <c r="O151" s="28" t="str">
        <f>VLOOKUP(Tabla_Gtos_Ingresos7[[#This Row],[Grupo 1]],Tabla3[],6,FALSE)</f>
        <v>Explotación</v>
      </c>
      <c r="P151" s="28">
        <f>VLOOKUP(Tabla_Gtos_Ingresos7[[#This Row],[Grupo 1]],Tabla3[],2,FALSE)</f>
        <v>1</v>
      </c>
      <c r="Q151" s="29" t="str">
        <f>VLOOKUP(Tabla_Gtos_Ingresos7[[#This Row],[3 digitos]],PGC_Gtos_e_Ingresos[],2,FALSE)</f>
        <v xml:space="preserve"> Ventas de mercaderías</v>
      </c>
      <c r="R151" s="30" t="str">
        <f>Tabla_Gtos_Ingresos7[[#This Row],[3 digitos]]&amp;"/"&amp;Tabla_Gtos_Ingresos7[[#This Row],[Nombre cuenta]]</f>
        <v>700/ Ventas de mercaderías</v>
      </c>
      <c r="S151" s="30">
        <f>YEAR(Tabla_Gtos_Ingresos7[[#This Row],[Fecha]])</f>
        <v>2010</v>
      </c>
      <c r="T151" s="27">
        <f>MONTH(Tabla_Gtos_Ingresos7[[#This Row],[Fecha]])</f>
        <v>2</v>
      </c>
      <c r="U151" s="30">
        <f>ROUNDUP(MONTH(Tabla_Gtos_Ingresos7[[#This Row],[Fecha]])/3, 0)</f>
        <v>1</v>
      </c>
      <c r="V151" s="30">
        <f>WEEKNUM(Tabla_Gtos_Ingresos7[[#This Row],[Fecha]])</f>
        <v>8</v>
      </c>
      <c r="W151" s="30">
        <f>(Tabla_Gtos_Ingresos7[[#This Row],[Factor]]*Tabla_Gtos_Ingresos7[[#This Row],[Haber]])+(Tabla_Gtos_Ingresos7[[#This Row],[Factor]]*Tabla_Gtos_Ingresos7[[#This Row],[Debe]])</f>
        <v>48.6</v>
      </c>
      <c r="X151" s="30">
        <f>VLOOKUP(Tabla_Gtos_Ingresos7[[#This Row],[3 digitos]],PGC_Gtos_e_Ingresos[],3,FALSE)</f>
        <v>1</v>
      </c>
    </row>
    <row r="152" spans="1:24">
      <c r="A152" s="1">
        <v>239</v>
      </c>
      <c r="B152" s="13">
        <v>40227</v>
      </c>
      <c r="C152" s="15">
        <v>70000020</v>
      </c>
      <c r="D152" s="1" t="s">
        <v>45</v>
      </c>
      <c r="E152" s="1" t="s">
        <v>394</v>
      </c>
      <c r="F152" s="12">
        <v>0</v>
      </c>
      <c r="G152" s="12">
        <v>45.74</v>
      </c>
      <c r="H152" s="26" t="str">
        <f>MID(Tabla_Gtos_Ingresos7[[#This Row],[Subcuenta]],1,4)</f>
        <v>7000</v>
      </c>
      <c r="I152" s="27">
        <f>VALUE(MID(Tabla_Gtos_Ingresos7[[#This Row],[4 digitos]],1,3))</f>
        <v>700</v>
      </c>
      <c r="J152" s="27">
        <f>VALUE(MID(Tabla_Gtos_Ingresos7[[#This Row],[3 digitos]],1,2))</f>
        <v>70</v>
      </c>
      <c r="K152" s="28" t="str">
        <f>VLOOKUP(Tabla_Gtos_Ingresos7[[#This Row],[3 digitos]],PGC_Gtos_e_Ingresos[],4,FALSE)</f>
        <v>1a</v>
      </c>
      <c r="L152" s="30" t="str">
        <f>VLOOKUP(Tabla_Gtos_Ingresos7[[#This Row],[Grupo 1]],Tabla3[],4,FALSE)</f>
        <v>1. Importe Neto Cifra de Negocios</v>
      </c>
      <c r="M152" s="30" t="str">
        <f>VLOOKUP(Tabla_Gtos_Ingresos7[[#This Row],[Grupo 1]],Tabla3[],5,FALSE)</f>
        <v>1.a Ventas</v>
      </c>
      <c r="N152" s="28" t="str">
        <f>VLOOKUP(Tabla_Gtos_Ingresos7[[#This Row],[Grupo 1]],Tabla3[],10,FALSE)</f>
        <v>I</v>
      </c>
      <c r="O152" s="28" t="str">
        <f>VLOOKUP(Tabla_Gtos_Ingresos7[[#This Row],[Grupo 1]],Tabla3[],6,FALSE)</f>
        <v>Explotación</v>
      </c>
      <c r="P152" s="28">
        <f>VLOOKUP(Tabla_Gtos_Ingresos7[[#This Row],[Grupo 1]],Tabla3[],2,FALSE)</f>
        <v>1</v>
      </c>
      <c r="Q152" s="29" t="str">
        <f>VLOOKUP(Tabla_Gtos_Ingresos7[[#This Row],[3 digitos]],PGC_Gtos_e_Ingresos[],2,FALSE)</f>
        <v xml:space="preserve"> Ventas de mercaderías</v>
      </c>
      <c r="R152" s="30" t="str">
        <f>Tabla_Gtos_Ingresos7[[#This Row],[3 digitos]]&amp;"/"&amp;Tabla_Gtos_Ingresos7[[#This Row],[Nombre cuenta]]</f>
        <v>700/ Ventas de mercaderías</v>
      </c>
      <c r="S152" s="30">
        <f>YEAR(Tabla_Gtos_Ingresos7[[#This Row],[Fecha]])</f>
        <v>2010</v>
      </c>
      <c r="T152" s="27">
        <f>MONTH(Tabla_Gtos_Ingresos7[[#This Row],[Fecha]])</f>
        <v>2</v>
      </c>
      <c r="U152" s="30">
        <f>ROUNDUP(MONTH(Tabla_Gtos_Ingresos7[[#This Row],[Fecha]])/3, 0)</f>
        <v>1</v>
      </c>
      <c r="V152" s="30">
        <f>WEEKNUM(Tabla_Gtos_Ingresos7[[#This Row],[Fecha]])</f>
        <v>8</v>
      </c>
      <c r="W152" s="30">
        <f>(Tabla_Gtos_Ingresos7[[#This Row],[Factor]]*Tabla_Gtos_Ingresos7[[#This Row],[Haber]])+(Tabla_Gtos_Ingresos7[[#This Row],[Factor]]*Tabla_Gtos_Ingresos7[[#This Row],[Debe]])</f>
        <v>45.74</v>
      </c>
      <c r="X152" s="30">
        <f>VLOOKUP(Tabla_Gtos_Ingresos7[[#This Row],[3 digitos]],PGC_Gtos_e_Ingresos[],3,FALSE)</f>
        <v>1</v>
      </c>
    </row>
    <row r="153" spans="1:24">
      <c r="A153" s="1">
        <v>461</v>
      </c>
      <c r="B153" s="13">
        <v>40255</v>
      </c>
      <c r="C153" s="15">
        <v>62200018</v>
      </c>
      <c r="D153" s="1" t="s">
        <v>21</v>
      </c>
      <c r="E153" s="1" t="s">
        <v>913</v>
      </c>
      <c r="F153" s="12">
        <v>39.22</v>
      </c>
      <c r="G153" s="12">
        <v>0</v>
      </c>
      <c r="H153" s="26" t="str">
        <f>MID(Tabla_Gtos_Ingresos7[[#This Row],[Subcuenta]],1,4)</f>
        <v>6220</v>
      </c>
      <c r="I153" s="27">
        <f>VALUE(MID(Tabla_Gtos_Ingresos7[[#This Row],[4 digitos]],1,3))</f>
        <v>622</v>
      </c>
      <c r="J153" s="27">
        <f>VALUE(MID(Tabla_Gtos_Ingresos7[[#This Row],[3 digitos]],1,2))</f>
        <v>62</v>
      </c>
      <c r="K153" s="28" t="str">
        <f>VLOOKUP(Tabla_Gtos_Ingresos7[[#This Row],[3 digitos]],PGC_Gtos_e_Ingresos[],4,FALSE)</f>
        <v>7.a</v>
      </c>
      <c r="L153" s="30" t="str">
        <f>VLOOKUP(Tabla_Gtos_Ingresos7[[#This Row],[Grupo 1]],Tabla3[],4,FALSE)</f>
        <v>7. Otros Gastos de Explotación</v>
      </c>
      <c r="M153" s="30" t="str">
        <f>VLOOKUP(Tabla_Gtos_Ingresos7[[#This Row],[Grupo 1]],Tabla3[],5,FALSE)</f>
        <v>7.a Servicios Exteriores</v>
      </c>
      <c r="N153" s="28" t="str">
        <f>VLOOKUP(Tabla_Gtos_Ingresos7[[#This Row],[Grupo 1]],Tabla3[],10,FALSE)</f>
        <v>G</v>
      </c>
      <c r="O153" s="28" t="str">
        <f>VLOOKUP(Tabla_Gtos_Ingresos7[[#This Row],[Grupo 1]],Tabla3[],6,FALSE)</f>
        <v>Explotación</v>
      </c>
      <c r="P153" s="28">
        <f>VLOOKUP(Tabla_Gtos_Ingresos7[[#This Row],[Grupo 1]],Tabla3[],2,FALSE)</f>
        <v>7</v>
      </c>
      <c r="Q153" s="29" t="str">
        <f>VLOOKUP(Tabla_Gtos_Ingresos7[[#This Row],[3 digitos]],PGC_Gtos_e_Ingresos[],2,FALSE)</f>
        <v xml:space="preserve"> Reparaciones y conservación</v>
      </c>
      <c r="R153" s="30" t="str">
        <f>Tabla_Gtos_Ingresos7[[#This Row],[3 digitos]]&amp;"/"&amp;Tabla_Gtos_Ingresos7[[#This Row],[Nombre cuenta]]</f>
        <v>622/ Reparaciones y conservación</v>
      </c>
      <c r="S153" s="30">
        <f>YEAR(Tabla_Gtos_Ingresos7[[#This Row],[Fecha]])</f>
        <v>2010</v>
      </c>
      <c r="T153" s="27">
        <f>MONTH(Tabla_Gtos_Ingresos7[[#This Row],[Fecha]])</f>
        <v>3</v>
      </c>
      <c r="U153" s="30">
        <f>ROUNDUP(MONTH(Tabla_Gtos_Ingresos7[[#This Row],[Fecha]])/3, 0)</f>
        <v>1</v>
      </c>
      <c r="V153" s="30">
        <f>WEEKNUM(Tabla_Gtos_Ingresos7[[#This Row],[Fecha]])</f>
        <v>12</v>
      </c>
      <c r="W153" s="30">
        <f>(Tabla_Gtos_Ingresos7[[#This Row],[Factor]]*Tabla_Gtos_Ingresos7[[#This Row],[Haber]])+(Tabla_Gtos_Ingresos7[[#This Row],[Factor]]*Tabla_Gtos_Ingresos7[[#This Row],[Debe]])</f>
        <v>-39.22</v>
      </c>
      <c r="X153" s="30">
        <f>VLOOKUP(Tabla_Gtos_Ingresos7[[#This Row],[3 digitos]],PGC_Gtos_e_Ingresos[],3,FALSE)</f>
        <v>-1</v>
      </c>
    </row>
    <row r="154" spans="1:24">
      <c r="A154" s="1">
        <v>1229</v>
      </c>
      <c r="B154" s="13">
        <v>40347</v>
      </c>
      <c r="C154" s="15">
        <v>62200038</v>
      </c>
      <c r="D154" s="1" t="s">
        <v>21</v>
      </c>
      <c r="E154" s="1" t="s">
        <v>305</v>
      </c>
      <c r="F154" s="12">
        <v>266.39999999999998</v>
      </c>
      <c r="G154" s="12">
        <v>0</v>
      </c>
      <c r="H154" s="26" t="str">
        <f>MID(Tabla_Gtos_Ingresos7[[#This Row],[Subcuenta]],1,4)</f>
        <v>6220</v>
      </c>
      <c r="I154" s="27">
        <f>VALUE(MID(Tabla_Gtos_Ingresos7[[#This Row],[4 digitos]],1,3))</f>
        <v>622</v>
      </c>
      <c r="J154" s="27">
        <f>VALUE(MID(Tabla_Gtos_Ingresos7[[#This Row],[3 digitos]],1,2))</f>
        <v>62</v>
      </c>
      <c r="K154" s="28" t="str">
        <f>VLOOKUP(Tabla_Gtos_Ingresos7[[#This Row],[3 digitos]],PGC_Gtos_e_Ingresos[],4,FALSE)</f>
        <v>7.a</v>
      </c>
      <c r="L154" s="30" t="str">
        <f>VLOOKUP(Tabla_Gtos_Ingresos7[[#This Row],[Grupo 1]],Tabla3[],4,FALSE)</f>
        <v>7. Otros Gastos de Explotación</v>
      </c>
      <c r="M154" s="30" t="str">
        <f>VLOOKUP(Tabla_Gtos_Ingresos7[[#This Row],[Grupo 1]],Tabla3[],5,FALSE)</f>
        <v>7.a Servicios Exteriores</v>
      </c>
      <c r="N154" s="28" t="str">
        <f>VLOOKUP(Tabla_Gtos_Ingresos7[[#This Row],[Grupo 1]],Tabla3[],10,FALSE)</f>
        <v>G</v>
      </c>
      <c r="O154" s="28" t="str">
        <f>VLOOKUP(Tabla_Gtos_Ingresos7[[#This Row],[Grupo 1]],Tabla3[],6,FALSE)</f>
        <v>Explotación</v>
      </c>
      <c r="P154" s="28">
        <f>VLOOKUP(Tabla_Gtos_Ingresos7[[#This Row],[Grupo 1]],Tabla3[],2,FALSE)</f>
        <v>7</v>
      </c>
      <c r="Q154" s="29" t="str">
        <f>VLOOKUP(Tabla_Gtos_Ingresos7[[#This Row],[3 digitos]],PGC_Gtos_e_Ingresos[],2,FALSE)</f>
        <v xml:space="preserve"> Reparaciones y conservación</v>
      </c>
      <c r="R154" s="30" t="str">
        <f>Tabla_Gtos_Ingresos7[[#This Row],[3 digitos]]&amp;"/"&amp;Tabla_Gtos_Ingresos7[[#This Row],[Nombre cuenta]]</f>
        <v>622/ Reparaciones y conservación</v>
      </c>
      <c r="S154" s="30">
        <f>YEAR(Tabla_Gtos_Ingresos7[[#This Row],[Fecha]])</f>
        <v>2010</v>
      </c>
      <c r="T154" s="27">
        <f>MONTH(Tabla_Gtos_Ingresos7[[#This Row],[Fecha]])</f>
        <v>6</v>
      </c>
      <c r="U154" s="30">
        <f>ROUNDUP(MONTH(Tabla_Gtos_Ingresos7[[#This Row],[Fecha]])/3, 0)</f>
        <v>2</v>
      </c>
      <c r="V154" s="30">
        <f>WEEKNUM(Tabla_Gtos_Ingresos7[[#This Row],[Fecha]])</f>
        <v>25</v>
      </c>
      <c r="W154" s="30">
        <f>(Tabla_Gtos_Ingresos7[[#This Row],[Factor]]*Tabla_Gtos_Ingresos7[[#This Row],[Haber]])+(Tabla_Gtos_Ingresos7[[#This Row],[Factor]]*Tabla_Gtos_Ingresos7[[#This Row],[Debe]])</f>
        <v>-266.39999999999998</v>
      </c>
      <c r="X154" s="30">
        <f>VLOOKUP(Tabla_Gtos_Ingresos7[[#This Row],[3 digitos]],PGC_Gtos_e_Ingresos[],3,FALSE)</f>
        <v>-1</v>
      </c>
    </row>
    <row r="155" spans="1:24">
      <c r="A155" s="1">
        <v>1233</v>
      </c>
      <c r="B155" s="13">
        <v>40347</v>
      </c>
      <c r="C155" s="15">
        <v>62200039</v>
      </c>
      <c r="D155" s="1" t="s">
        <v>21</v>
      </c>
      <c r="E155" s="1" t="s">
        <v>387</v>
      </c>
      <c r="F155" s="12">
        <v>582.70000000000005</v>
      </c>
      <c r="G155" s="12">
        <v>0</v>
      </c>
      <c r="H155" s="26" t="str">
        <f>MID(Tabla_Gtos_Ingresos7[[#This Row],[Subcuenta]],1,4)</f>
        <v>6220</v>
      </c>
      <c r="I155" s="27">
        <f>VALUE(MID(Tabla_Gtos_Ingresos7[[#This Row],[4 digitos]],1,3))</f>
        <v>622</v>
      </c>
      <c r="J155" s="27">
        <f>VALUE(MID(Tabla_Gtos_Ingresos7[[#This Row],[3 digitos]],1,2))</f>
        <v>62</v>
      </c>
      <c r="K155" s="28" t="str">
        <f>VLOOKUP(Tabla_Gtos_Ingresos7[[#This Row],[3 digitos]],PGC_Gtos_e_Ingresos[],4,FALSE)</f>
        <v>7.a</v>
      </c>
      <c r="L155" s="30" t="str">
        <f>VLOOKUP(Tabla_Gtos_Ingresos7[[#This Row],[Grupo 1]],Tabla3[],4,FALSE)</f>
        <v>7. Otros Gastos de Explotación</v>
      </c>
      <c r="M155" s="30" t="str">
        <f>VLOOKUP(Tabla_Gtos_Ingresos7[[#This Row],[Grupo 1]],Tabla3[],5,FALSE)</f>
        <v>7.a Servicios Exteriores</v>
      </c>
      <c r="N155" s="28" t="str">
        <f>VLOOKUP(Tabla_Gtos_Ingresos7[[#This Row],[Grupo 1]],Tabla3[],10,FALSE)</f>
        <v>G</v>
      </c>
      <c r="O155" s="28" t="str">
        <f>VLOOKUP(Tabla_Gtos_Ingresos7[[#This Row],[Grupo 1]],Tabla3[],6,FALSE)</f>
        <v>Explotación</v>
      </c>
      <c r="P155" s="28">
        <f>VLOOKUP(Tabla_Gtos_Ingresos7[[#This Row],[Grupo 1]],Tabla3[],2,FALSE)</f>
        <v>7</v>
      </c>
      <c r="Q155" s="29" t="str">
        <f>VLOOKUP(Tabla_Gtos_Ingresos7[[#This Row],[3 digitos]],PGC_Gtos_e_Ingresos[],2,FALSE)</f>
        <v xml:space="preserve"> Reparaciones y conservación</v>
      </c>
      <c r="R155" s="30" t="str">
        <f>Tabla_Gtos_Ingresos7[[#This Row],[3 digitos]]&amp;"/"&amp;Tabla_Gtos_Ingresos7[[#This Row],[Nombre cuenta]]</f>
        <v>622/ Reparaciones y conservación</v>
      </c>
      <c r="S155" s="30">
        <f>YEAR(Tabla_Gtos_Ingresos7[[#This Row],[Fecha]])</f>
        <v>2010</v>
      </c>
      <c r="T155" s="27">
        <f>MONTH(Tabla_Gtos_Ingresos7[[#This Row],[Fecha]])</f>
        <v>6</v>
      </c>
      <c r="U155" s="30">
        <f>ROUNDUP(MONTH(Tabla_Gtos_Ingresos7[[#This Row],[Fecha]])/3, 0)</f>
        <v>2</v>
      </c>
      <c r="V155" s="30">
        <f>WEEKNUM(Tabla_Gtos_Ingresos7[[#This Row],[Fecha]])</f>
        <v>25</v>
      </c>
      <c r="W155" s="30">
        <f>(Tabla_Gtos_Ingresos7[[#This Row],[Factor]]*Tabla_Gtos_Ingresos7[[#This Row],[Haber]])+(Tabla_Gtos_Ingresos7[[#This Row],[Factor]]*Tabla_Gtos_Ingresos7[[#This Row],[Debe]])</f>
        <v>-582.70000000000005</v>
      </c>
      <c r="X155" s="30">
        <f>VLOOKUP(Tabla_Gtos_Ingresos7[[#This Row],[3 digitos]],PGC_Gtos_e_Ingresos[],3,FALSE)</f>
        <v>-1</v>
      </c>
    </row>
    <row r="156" spans="1:24">
      <c r="A156" s="1">
        <v>1540</v>
      </c>
      <c r="B156" s="13">
        <v>40377</v>
      </c>
      <c r="C156" s="14">
        <v>60200004</v>
      </c>
      <c r="D156" s="10" t="s">
        <v>15</v>
      </c>
      <c r="E156" s="1" t="s">
        <v>599</v>
      </c>
      <c r="F156" s="12">
        <v>1343.91</v>
      </c>
      <c r="G156" s="12">
        <v>0</v>
      </c>
      <c r="H156" s="26" t="str">
        <f>MID(Tabla_Gtos_Ingresos7[[#This Row],[Subcuenta]],1,4)</f>
        <v>6020</v>
      </c>
      <c r="I156" s="27">
        <f>VALUE(MID(Tabla_Gtos_Ingresos7[[#This Row],[4 digitos]],1,3))</f>
        <v>602</v>
      </c>
      <c r="J156" s="27">
        <f>VALUE(MID(Tabla_Gtos_Ingresos7[[#This Row],[3 digitos]],1,2))</f>
        <v>60</v>
      </c>
      <c r="K156" s="28" t="str">
        <f>VLOOKUP(Tabla_Gtos_Ingresos7[[#This Row],[3 digitos]],PGC_Gtos_e_Ingresos[],4,FALSE)</f>
        <v>4.b</v>
      </c>
      <c r="L156" s="30" t="str">
        <f>VLOOKUP(Tabla_Gtos_Ingresos7[[#This Row],[Grupo 1]],Tabla3[],4,FALSE)</f>
        <v>4. Aprovisionamientos</v>
      </c>
      <c r="M156" s="30" t="str">
        <f>VLOOKUP(Tabla_Gtos_Ingresos7[[#This Row],[Grupo 1]],Tabla3[],5,FALSE)</f>
        <v>4.b Consumos MP y otros</v>
      </c>
      <c r="N156" s="28" t="str">
        <f>VLOOKUP(Tabla_Gtos_Ingresos7[[#This Row],[Grupo 1]],Tabla3[],10,FALSE)</f>
        <v>G</v>
      </c>
      <c r="O156" s="28" t="str">
        <f>VLOOKUP(Tabla_Gtos_Ingresos7[[#This Row],[Grupo 1]],Tabla3[],6,FALSE)</f>
        <v>Explotación</v>
      </c>
      <c r="P156" s="28">
        <f>VLOOKUP(Tabla_Gtos_Ingresos7[[#This Row],[Grupo 1]],Tabla3[],2,FALSE)</f>
        <v>4</v>
      </c>
      <c r="Q156" s="29" t="str">
        <f>VLOOKUP(Tabla_Gtos_Ingresos7[[#This Row],[3 digitos]],PGC_Gtos_e_Ingresos[],2,FALSE)</f>
        <v xml:space="preserve"> Compras de otros aprovisionamientos</v>
      </c>
      <c r="R156" s="30" t="str">
        <f>Tabla_Gtos_Ingresos7[[#This Row],[3 digitos]]&amp;"/"&amp;Tabla_Gtos_Ingresos7[[#This Row],[Nombre cuenta]]</f>
        <v>602/ Compras de otros aprovisionamientos</v>
      </c>
      <c r="S156" s="30">
        <f>YEAR(Tabla_Gtos_Ingresos7[[#This Row],[Fecha]])</f>
        <v>2010</v>
      </c>
      <c r="T156" s="27">
        <f>MONTH(Tabla_Gtos_Ingresos7[[#This Row],[Fecha]])</f>
        <v>7</v>
      </c>
      <c r="U156" s="30">
        <f>ROUNDUP(MONTH(Tabla_Gtos_Ingresos7[[#This Row],[Fecha]])/3, 0)</f>
        <v>3</v>
      </c>
      <c r="V156" s="30">
        <f>WEEKNUM(Tabla_Gtos_Ingresos7[[#This Row],[Fecha]])</f>
        <v>30</v>
      </c>
      <c r="W156" s="30">
        <f>(Tabla_Gtos_Ingresos7[[#This Row],[Factor]]*Tabla_Gtos_Ingresos7[[#This Row],[Haber]])+(Tabla_Gtos_Ingresos7[[#This Row],[Factor]]*Tabla_Gtos_Ingresos7[[#This Row],[Debe]])</f>
        <v>-1343.91</v>
      </c>
      <c r="X156" s="30">
        <f>VLOOKUP(Tabla_Gtos_Ingresos7[[#This Row],[3 digitos]],PGC_Gtos_e_Ingresos[],3,FALSE)</f>
        <v>-1</v>
      </c>
    </row>
    <row r="157" spans="1:24">
      <c r="A157" s="1">
        <v>1541</v>
      </c>
      <c r="B157" s="13">
        <v>40377</v>
      </c>
      <c r="C157" s="15">
        <v>62200049</v>
      </c>
      <c r="D157" s="1" t="s">
        <v>21</v>
      </c>
      <c r="E157" s="1" t="s">
        <v>307</v>
      </c>
      <c r="F157" s="12">
        <v>55</v>
      </c>
      <c r="G157" s="12">
        <v>0</v>
      </c>
      <c r="H157" s="26" t="str">
        <f>MID(Tabla_Gtos_Ingresos7[[#This Row],[Subcuenta]],1,4)</f>
        <v>6220</v>
      </c>
      <c r="I157" s="27">
        <f>VALUE(MID(Tabla_Gtos_Ingresos7[[#This Row],[4 digitos]],1,3))</f>
        <v>622</v>
      </c>
      <c r="J157" s="27">
        <f>VALUE(MID(Tabla_Gtos_Ingresos7[[#This Row],[3 digitos]],1,2))</f>
        <v>62</v>
      </c>
      <c r="K157" s="28" t="str">
        <f>VLOOKUP(Tabla_Gtos_Ingresos7[[#This Row],[3 digitos]],PGC_Gtos_e_Ingresos[],4,FALSE)</f>
        <v>7.a</v>
      </c>
      <c r="L157" s="30" t="str">
        <f>VLOOKUP(Tabla_Gtos_Ingresos7[[#This Row],[Grupo 1]],Tabla3[],4,FALSE)</f>
        <v>7. Otros Gastos de Explotación</v>
      </c>
      <c r="M157" s="30" t="str">
        <f>VLOOKUP(Tabla_Gtos_Ingresos7[[#This Row],[Grupo 1]],Tabla3[],5,FALSE)</f>
        <v>7.a Servicios Exteriores</v>
      </c>
      <c r="N157" s="28" t="str">
        <f>VLOOKUP(Tabla_Gtos_Ingresos7[[#This Row],[Grupo 1]],Tabla3[],10,FALSE)</f>
        <v>G</v>
      </c>
      <c r="O157" s="28" t="str">
        <f>VLOOKUP(Tabla_Gtos_Ingresos7[[#This Row],[Grupo 1]],Tabla3[],6,FALSE)</f>
        <v>Explotación</v>
      </c>
      <c r="P157" s="28">
        <f>VLOOKUP(Tabla_Gtos_Ingresos7[[#This Row],[Grupo 1]],Tabla3[],2,FALSE)</f>
        <v>7</v>
      </c>
      <c r="Q157" s="29" t="str">
        <f>VLOOKUP(Tabla_Gtos_Ingresos7[[#This Row],[3 digitos]],PGC_Gtos_e_Ingresos[],2,FALSE)</f>
        <v xml:space="preserve"> Reparaciones y conservación</v>
      </c>
      <c r="R157" s="30" t="str">
        <f>Tabla_Gtos_Ingresos7[[#This Row],[3 digitos]]&amp;"/"&amp;Tabla_Gtos_Ingresos7[[#This Row],[Nombre cuenta]]</f>
        <v>622/ Reparaciones y conservación</v>
      </c>
      <c r="S157" s="30">
        <f>YEAR(Tabla_Gtos_Ingresos7[[#This Row],[Fecha]])</f>
        <v>2010</v>
      </c>
      <c r="T157" s="27">
        <f>MONTH(Tabla_Gtos_Ingresos7[[#This Row],[Fecha]])</f>
        <v>7</v>
      </c>
      <c r="U157" s="30">
        <f>ROUNDUP(MONTH(Tabla_Gtos_Ingresos7[[#This Row],[Fecha]])/3, 0)</f>
        <v>3</v>
      </c>
      <c r="V157" s="30">
        <f>WEEKNUM(Tabla_Gtos_Ingresos7[[#This Row],[Fecha]])</f>
        <v>30</v>
      </c>
      <c r="W157" s="30">
        <f>(Tabla_Gtos_Ingresos7[[#This Row],[Factor]]*Tabla_Gtos_Ingresos7[[#This Row],[Haber]])+(Tabla_Gtos_Ingresos7[[#This Row],[Factor]]*Tabla_Gtos_Ingresos7[[#This Row],[Debe]])</f>
        <v>-55</v>
      </c>
      <c r="X157" s="30">
        <f>VLOOKUP(Tabla_Gtos_Ingresos7[[#This Row],[3 digitos]],PGC_Gtos_e_Ingresos[],3,FALSE)</f>
        <v>-1</v>
      </c>
    </row>
    <row r="158" spans="1:24">
      <c r="A158" s="1">
        <v>1777</v>
      </c>
      <c r="B158" s="13">
        <v>40408</v>
      </c>
      <c r="C158" s="15">
        <v>62200053</v>
      </c>
      <c r="D158" s="1" t="s">
        <v>21</v>
      </c>
      <c r="E158" s="1" t="s">
        <v>923</v>
      </c>
      <c r="F158" s="12">
        <v>250.26</v>
      </c>
      <c r="G158" s="12">
        <v>0</v>
      </c>
      <c r="H158" s="26" t="str">
        <f>MID(Tabla_Gtos_Ingresos7[[#This Row],[Subcuenta]],1,4)</f>
        <v>6220</v>
      </c>
      <c r="I158" s="27">
        <f>VALUE(MID(Tabla_Gtos_Ingresos7[[#This Row],[4 digitos]],1,3))</f>
        <v>622</v>
      </c>
      <c r="J158" s="27">
        <f>VALUE(MID(Tabla_Gtos_Ingresos7[[#This Row],[3 digitos]],1,2))</f>
        <v>62</v>
      </c>
      <c r="K158" s="28" t="str">
        <f>VLOOKUP(Tabla_Gtos_Ingresos7[[#This Row],[3 digitos]],PGC_Gtos_e_Ingresos[],4,FALSE)</f>
        <v>7.a</v>
      </c>
      <c r="L158" s="30" t="str">
        <f>VLOOKUP(Tabla_Gtos_Ingresos7[[#This Row],[Grupo 1]],Tabla3[],4,FALSE)</f>
        <v>7. Otros Gastos de Explotación</v>
      </c>
      <c r="M158" s="30" t="str">
        <f>VLOOKUP(Tabla_Gtos_Ingresos7[[#This Row],[Grupo 1]],Tabla3[],5,FALSE)</f>
        <v>7.a Servicios Exteriores</v>
      </c>
      <c r="N158" s="28" t="str">
        <f>VLOOKUP(Tabla_Gtos_Ingresos7[[#This Row],[Grupo 1]],Tabla3[],10,FALSE)</f>
        <v>G</v>
      </c>
      <c r="O158" s="28" t="str">
        <f>VLOOKUP(Tabla_Gtos_Ingresos7[[#This Row],[Grupo 1]],Tabla3[],6,FALSE)</f>
        <v>Explotación</v>
      </c>
      <c r="P158" s="28">
        <f>VLOOKUP(Tabla_Gtos_Ingresos7[[#This Row],[Grupo 1]],Tabla3[],2,FALSE)</f>
        <v>7</v>
      </c>
      <c r="Q158" s="29" t="str">
        <f>VLOOKUP(Tabla_Gtos_Ingresos7[[#This Row],[3 digitos]],PGC_Gtos_e_Ingresos[],2,FALSE)</f>
        <v xml:space="preserve"> Reparaciones y conservación</v>
      </c>
      <c r="R158" s="30" t="str">
        <f>Tabla_Gtos_Ingresos7[[#This Row],[3 digitos]]&amp;"/"&amp;Tabla_Gtos_Ingresos7[[#This Row],[Nombre cuenta]]</f>
        <v>622/ Reparaciones y conservación</v>
      </c>
      <c r="S158" s="30">
        <f>YEAR(Tabla_Gtos_Ingresos7[[#This Row],[Fecha]])</f>
        <v>2010</v>
      </c>
      <c r="T158" s="27">
        <f>MONTH(Tabla_Gtos_Ingresos7[[#This Row],[Fecha]])</f>
        <v>8</v>
      </c>
      <c r="U158" s="30">
        <f>ROUNDUP(MONTH(Tabla_Gtos_Ingresos7[[#This Row],[Fecha]])/3, 0)</f>
        <v>3</v>
      </c>
      <c r="V158" s="30">
        <f>WEEKNUM(Tabla_Gtos_Ingresos7[[#This Row],[Fecha]])</f>
        <v>34</v>
      </c>
      <c r="W158" s="30">
        <f>(Tabla_Gtos_Ingresos7[[#This Row],[Factor]]*Tabla_Gtos_Ingresos7[[#This Row],[Haber]])+(Tabla_Gtos_Ingresos7[[#This Row],[Factor]]*Tabla_Gtos_Ingresos7[[#This Row],[Debe]])</f>
        <v>-250.26</v>
      </c>
      <c r="X158" s="30">
        <f>VLOOKUP(Tabla_Gtos_Ingresos7[[#This Row],[3 digitos]],PGC_Gtos_e_Ingresos[],3,FALSE)</f>
        <v>-1</v>
      </c>
    </row>
    <row r="159" spans="1:24">
      <c r="A159" s="1">
        <v>2074</v>
      </c>
      <c r="B159" s="13">
        <v>40439</v>
      </c>
      <c r="C159" s="15">
        <v>62400023</v>
      </c>
      <c r="D159" s="1" t="s">
        <v>23</v>
      </c>
      <c r="E159" s="1" t="s">
        <v>451</v>
      </c>
      <c r="F159" s="12">
        <v>73.61</v>
      </c>
      <c r="G159" s="12">
        <v>0</v>
      </c>
      <c r="H159" s="26" t="str">
        <f>MID(Tabla_Gtos_Ingresos7[[#This Row],[Subcuenta]],1,4)</f>
        <v>6240</v>
      </c>
      <c r="I159" s="27">
        <f>VALUE(MID(Tabla_Gtos_Ingresos7[[#This Row],[4 digitos]],1,3))</f>
        <v>624</v>
      </c>
      <c r="J159" s="27">
        <f>VALUE(MID(Tabla_Gtos_Ingresos7[[#This Row],[3 digitos]],1,2))</f>
        <v>62</v>
      </c>
      <c r="K159" s="28" t="str">
        <f>VLOOKUP(Tabla_Gtos_Ingresos7[[#This Row],[3 digitos]],PGC_Gtos_e_Ingresos[],4,FALSE)</f>
        <v>7.a</v>
      </c>
      <c r="L159" s="30" t="str">
        <f>VLOOKUP(Tabla_Gtos_Ingresos7[[#This Row],[Grupo 1]],Tabla3[],4,FALSE)</f>
        <v>7. Otros Gastos de Explotación</v>
      </c>
      <c r="M159" s="30" t="str">
        <f>VLOOKUP(Tabla_Gtos_Ingresos7[[#This Row],[Grupo 1]],Tabla3[],5,FALSE)</f>
        <v>7.a Servicios Exteriores</v>
      </c>
      <c r="N159" s="28" t="str">
        <f>VLOOKUP(Tabla_Gtos_Ingresos7[[#This Row],[Grupo 1]],Tabla3[],10,FALSE)</f>
        <v>G</v>
      </c>
      <c r="O159" s="28" t="str">
        <f>VLOOKUP(Tabla_Gtos_Ingresos7[[#This Row],[Grupo 1]],Tabla3[],6,FALSE)</f>
        <v>Explotación</v>
      </c>
      <c r="P159" s="28">
        <f>VLOOKUP(Tabla_Gtos_Ingresos7[[#This Row],[Grupo 1]],Tabla3[],2,FALSE)</f>
        <v>7</v>
      </c>
      <c r="Q159" s="29" t="str">
        <f>VLOOKUP(Tabla_Gtos_Ingresos7[[#This Row],[3 digitos]],PGC_Gtos_e_Ingresos[],2,FALSE)</f>
        <v xml:space="preserve"> Transportes</v>
      </c>
      <c r="R159" s="30" t="str">
        <f>Tabla_Gtos_Ingresos7[[#This Row],[3 digitos]]&amp;"/"&amp;Tabla_Gtos_Ingresos7[[#This Row],[Nombre cuenta]]</f>
        <v>624/ Transportes</v>
      </c>
      <c r="S159" s="30">
        <f>YEAR(Tabla_Gtos_Ingresos7[[#This Row],[Fecha]])</f>
        <v>2010</v>
      </c>
      <c r="T159" s="27">
        <f>MONTH(Tabla_Gtos_Ingresos7[[#This Row],[Fecha]])</f>
        <v>9</v>
      </c>
      <c r="U159" s="30">
        <f>ROUNDUP(MONTH(Tabla_Gtos_Ingresos7[[#This Row],[Fecha]])/3, 0)</f>
        <v>3</v>
      </c>
      <c r="V159" s="30">
        <f>WEEKNUM(Tabla_Gtos_Ingresos7[[#This Row],[Fecha]])</f>
        <v>38</v>
      </c>
      <c r="W159" s="30">
        <f>(Tabla_Gtos_Ingresos7[[#This Row],[Factor]]*Tabla_Gtos_Ingresos7[[#This Row],[Haber]])+(Tabla_Gtos_Ingresos7[[#This Row],[Factor]]*Tabla_Gtos_Ingresos7[[#This Row],[Debe]])</f>
        <v>-73.61</v>
      </c>
      <c r="X159" s="30">
        <f>VLOOKUP(Tabla_Gtos_Ingresos7[[#This Row],[3 digitos]],PGC_Gtos_e_Ingresos[],3,FALSE)</f>
        <v>-1</v>
      </c>
    </row>
    <row r="160" spans="1:24">
      <c r="A160" s="1">
        <v>2075</v>
      </c>
      <c r="B160" s="13">
        <v>40439</v>
      </c>
      <c r="C160" s="15">
        <v>62400024</v>
      </c>
      <c r="D160" s="1" t="s">
        <v>23</v>
      </c>
      <c r="E160" s="1" t="s">
        <v>452</v>
      </c>
      <c r="F160" s="12">
        <v>45</v>
      </c>
      <c r="G160" s="12">
        <v>0</v>
      </c>
      <c r="H160" s="26" t="str">
        <f>MID(Tabla_Gtos_Ingresos7[[#This Row],[Subcuenta]],1,4)</f>
        <v>6240</v>
      </c>
      <c r="I160" s="27">
        <f>VALUE(MID(Tabla_Gtos_Ingresos7[[#This Row],[4 digitos]],1,3))</f>
        <v>624</v>
      </c>
      <c r="J160" s="27">
        <f>VALUE(MID(Tabla_Gtos_Ingresos7[[#This Row],[3 digitos]],1,2))</f>
        <v>62</v>
      </c>
      <c r="K160" s="28" t="str">
        <f>VLOOKUP(Tabla_Gtos_Ingresos7[[#This Row],[3 digitos]],PGC_Gtos_e_Ingresos[],4,FALSE)</f>
        <v>7.a</v>
      </c>
      <c r="L160" s="30" t="str">
        <f>VLOOKUP(Tabla_Gtos_Ingresos7[[#This Row],[Grupo 1]],Tabla3[],4,FALSE)</f>
        <v>7. Otros Gastos de Explotación</v>
      </c>
      <c r="M160" s="30" t="str">
        <f>VLOOKUP(Tabla_Gtos_Ingresos7[[#This Row],[Grupo 1]],Tabla3[],5,FALSE)</f>
        <v>7.a Servicios Exteriores</v>
      </c>
      <c r="N160" s="28" t="str">
        <f>VLOOKUP(Tabla_Gtos_Ingresos7[[#This Row],[Grupo 1]],Tabla3[],10,FALSE)</f>
        <v>G</v>
      </c>
      <c r="O160" s="28" t="str">
        <f>VLOOKUP(Tabla_Gtos_Ingresos7[[#This Row],[Grupo 1]],Tabla3[],6,FALSE)</f>
        <v>Explotación</v>
      </c>
      <c r="P160" s="28">
        <f>VLOOKUP(Tabla_Gtos_Ingresos7[[#This Row],[Grupo 1]],Tabla3[],2,FALSE)</f>
        <v>7</v>
      </c>
      <c r="Q160" s="29" t="str">
        <f>VLOOKUP(Tabla_Gtos_Ingresos7[[#This Row],[3 digitos]],PGC_Gtos_e_Ingresos[],2,FALSE)</f>
        <v xml:space="preserve"> Transportes</v>
      </c>
      <c r="R160" s="30" t="str">
        <f>Tabla_Gtos_Ingresos7[[#This Row],[3 digitos]]&amp;"/"&amp;Tabla_Gtos_Ingresos7[[#This Row],[Nombre cuenta]]</f>
        <v>624/ Transportes</v>
      </c>
      <c r="S160" s="30">
        <f>YEAR(Tabla_Gtos_Ingresos7[[#This Row],[Fecha]])</f>
        <v>2010</v>
      </c>
      <c r="T160" s="27">
        <f>MONTH(Tabla_Gtos_Ingresos7[[#This Row],[Fecha]])</f>
        <v>9</v>
      </c>
      <c r="U160" s="30">
        <f>ROUNDUP(MONTH(Tabla_Gtos_Ingresos7[[#This Row],[Fecha]])/3, 0)</f>
        <v>3</v>
      </c>
      <c r="V160" s="30">
        <f>WEEKNUM(Tabla_Gtos_Ingresos7[[#This Row],[Fecha]])</f>
        <v>38</v>
      </c>
      <c r="W160" s="30">
        <f>(Tabla_Gtos_Ingresos7[[#This Row],[Factor]]*Tabla_Gtos_Ingresos7[[#This Row],[Haber]])+(Tabla_Gtos_Ingresos7[[#This Row],[Factor]]*Tabla_Gtos_Ingresos7[[#This Row],[Debe]])</f>
        <v>-45</v>
      </c>
      <c r="X160" s="30">
        <f>VLOOKUP(Tabla_Gtos_Ingresos7[[#This Row],[3 digitos]],PGC_Gtos_e_Ingresos[],3,FALSE)</f>
        <v>-1</v>
      </c>
    </row>
    <row r="161" spans="1:24">
      <c r="A161" s="1">
        <v>2091</v>
      </c>
      <c r="B161" s="13">
        <v>40439</v>
      </c>
      <c r="C161" s="15">
        <v>62600000</v>
      </c>
      <c r="D161" s="1" t="s">
        <v>24</v>
      </c>
      <c r="E161" s="1" t="s">
        <v>356</v>
      </c>
      <c r="F161" s="12">
        <v>246.14</v>
      </c>
      <c r="G161" s="12">
        <v>0</v>
      </c>
      <c r="H161" s="26" t="str">
        <f>MID(Tabla_Gtos_Ingresos7[[#This Row],[Subcuenta]],1,4)</f>
        <v>6260</v>
      </c>
      <c r="I161" s="27">
        <f>VALUE(MID(Tabla_Gtos_Ingresos7[[#This Row],[4 digitos]],1,3))</f>
        <v>626</v>
      </c>
      <c r="J161" s="27">
        <f>VALUE(MID(Tabla_Gtos_Ingresos7[[#This Row],[3 digitos]],1,2))</f>
        <v>62</v>
      </c>
      <c r="K161" s="28" t="str">
        <f>VLOOKUP(Tabla_Gtos_Ingresos7[[#This Row],[3 digitos]],PGC_Gtos_e_Ingresos[],4,FALSE)</f>
        <v>7.a</v>
      </c>
      <c r="L161" s="30" t="str">
        <f>VLOOKUP(Tabla_Gtos_Ingresos7[[#This Row],[Grupo 1]],Tabla3[],4,FALSE)</f>
        <v>7. Otros Gastos de Explotación</v>
      </c>
      <c r="M161" s="30" t="str">
        <f>VLOOKUP(Tabla_Gtos_Ingresos7[[#This Row],[Grupo 1]],Tabla3[],5,FALSE)</f>
        <v>7.a Servicios Exteriores</v>
      </c>
      <c r="N161" s="28" t="str">
        <f>VLOOKUP(Tabla_Gtos_Ingresos7[[#This Row],[Grupo 1]],Tabla3[],10,FALSE)</f>
        <v>G</v>
      </c>
      <c r="O161" s="28" t="str">
        <f>VLOOKUP(Tabla_Gtos_Ingresos7[[#This Row],[Grupo 1]],Tabla3[],6,FALSE)</f>
        <v>Explotación</v>
      </c>
      <c r="P161" s="28">
        <f>VLOOKUP(Tabla_Gtos_Ingresos7[[#This Row],[Grupo 1]],Tabla3[],2,FALSE)</f>
        <v>7</v>
      </c>
      <c r="Q161" s="29" t="str">
        <f>VLOOKUP(Tabla_Gtos_Ingresos7[[#This Row],[3 digitos]],PGC_Gtos_e_Ingresos[],2,FALSE)</f>
        <v xml:space="preserve"> Servicios bancarios y similares</v>
      </c>
      <c r="R161" s="30" t="str">
        <f>Tabla_Gtos_Ingresos7[[#This Row],[3 digitos]]&amp;"/"&amp;Tabla_Gtos_Ingresos7[[#This Row],[Nombre cuenta]]</f>
        <v>626/ Servicios bancarios y similares</v>
      </c>
      <c r="S161" s="30">
        <f>YEAR(Tabla_Gtos_Ingresos7[[#This Row],[Fecha]])</f>
        <v>2010</v>
      </c>
      <c r="T161" s="27">
        <f>MONTH(Tabla_Gtos_Ingresos7[[#This Row],[Fecha]])</f>
        <v>9</v>
      </c>
      <c r="U161" s="30">
        <f>ROUNDUP(MONTH(Tabla_Gtos_Ingresos7[[#This Row],[Fecha]])/3, 0)</f>
        <v>3</v>
      </c>
      <c r="V161" s="30">
        <f>WEEKNUM(Tabla_Gtos_Ingresos7[[#This Row],[Fecha]])</f>
        <v>38</v>
      </c>
      <c r="W161" s="30">
        <f>(Tabla_Gtos_Ingresos7[[#This Row],[Factor]]*Tabla_Gtos_Ingresos7[[#This Row],[Haber]])+(Tabla_Gtos_Ingresos7[[#This Row],[Factor]]*Tabla_Gtos_Ingresos7[[#This Row],[Debe]])</f>
        <v>-246.14</v>
      </c>
      <c r="X161" s="30">
        <f>VLOOKUP(Tabla_Gtos_Ingresos7[[#This Row],[3 digitos]],PGC_Gtos_e_Ingresos[],3,FALSE)</f>
        <v>-1</v>
      </c>
    </row>
    <row r="162" spans="1:24">
      <c r="A162" s="1">
        <v>2662</v>
      </c>
      <c r="B162" s="13">
        <v>40500</v>
      </c>
      <c r="C162" s="15">
        <v>70000204</v>
      </c>
      <c r="D162" s="1" t="s">
        <v>45</v>
      </c>
      <c r="E162" s="1" t="s">
        <v>526</v>
      </c>
      <c r="F162" s="12">
        <v>0</v>
      </c>
      <c r="G162" s="12">
        <v>450</v>
      </c>
      <c r="H162" s="26" t="str">
        <f>MID(Tabla_Gtos_Ingresos7[[#This Row],[Subcuenta]],1,4)</f>
        <v>7000</v>
      </c>
      <c r="I162" s="27">
        <f>VALUE(MID(Tabla_Gtos_Ingresos7[[#This Row],[4 digitos]],1,3))</f>
        <v>700</v>
      </c>
      <c r="J162" s="27">
        <f>VALUE(MID(Tabla_Gtos_Ingresos7[[#This Row],[3 digitos]],1,2))</f>
        <v>70</v>
      </c>
      <c r="K162" s="28" t="str">
        <f>VLOOKUP(Tabla_Gtos_Ingresos7[[#This Row],[3 digitos]],PGC_Gtos_e_Ingresos[],4,FALSE)</f>
        <v>1a</v>
      </c>
      <c r="L162" s="30" t="str">
        <f>VLOOKUP(Tabla_Gtos_Ingresos7[[#This Row],[Grupo 1]],Tabla3[],4,FALSE)</f>
        <v>1. Importe Neto Cifra de Negocios</v>
      </c>
      <c r="M162" s="30" t="str">
        <f>VLOOKUP(Tabla_Gtos_Ingresos7[[#This Row],[Grupo 1]],Tabla3[],5,FALSE)</f>
        <v>1.a Ventas</v>
      </c>
      <c r="N162" s="28" t="str">
        <f>VLOOKUP(Tabla_Gtos_Ingresos7[[#This Row],[Grupo 1]],Tabla3[],10,FALSE)</f>
        <v>I</v>
      </c>
      <c r="O162" s="28" t="str">
        <f>VLOOKUP(Tabla_Gtos_Ingresos7[[#This Row],[Grupo 1]],Tabla3[],6,FALSE)</f>
        <v>Explotación</v>
      </c>
      <c r="P162" s="28">
        <f>VLOOKUP(Tabla_Gtos_Ingresos7[[#This Row],[Grupo 1]],Tabla3[],2,FALSE)</f>
        <v>1</v>
      </c>
      <c r="Q162" s="29" t="str">
        <f>VLOOKUP(Tabla_Gtos_Ingresos7[[#This Row],[3 digitos]],PGC_Gtos_e_Ingresos[],2,FALSE)</f>
        <v xml:space="preserve"> Ventas de mercaderías</v>
      </c>
      <c r="R162" s="30" t="str">
        <f>Tabla_Gtos_Ingresos7[[#This Row],[3 digitos]]&amp;"/"&amp;Tabla_Gtos_Ingresos7[[#This Row],[Nombre cuenta]]</f>
        <v>700/ Ventas de mercaderías</v>
      </c>
      <c r="S162" s="30">
        <f>YEAR(Tabla_Gtos_Ingresos7[[#This Row],[Fecha]])</f>
        <v>2010</v>
      </c>
      <c r="T162" s="27">
        <f>MONTH(Tabla_Gtos_Ingresos7[[#This Row],[Fecha]])</f>
        <v>11</v>
      </c>
      <c r="U162" s="30">
        <f>ROUNDUP(MONTH(Tabla_Gtos_Ingresos7[[#This Row],[Fecha]])/3, 0)</f>
        <v>4</v>
      </c>
      <c r="V162" s="30">
        <f>WEEKNUM(Tabla_Gtos_Ingresos7[[#This Row],[Fecha]])</f>
        <v>47</v>
      </c>
      <c r="W162" s="30">
        <f>(Tabla_Gtos_Ingresos7[[#This Row],[Factor]]*Tabla_Gtos_Ingresos7[[#This Row],[Haber]])+(Tabla_Gtos_Ingresos7[[#This Row],[Factor]]*Tabla_Gtos_Ingresos7[[#This Row],[Debe]])</f>
        <v>450</v>
      </c>
      <c r="X162" s="30">
        <f>VLOOKUP(Tabla_Gtos_Ingresos7[[#This Row],[3 digitos]],PGC_Gtos_e_Ingresos[],3,FALSE)</f>
        <v>1</v>
      </c>
    </row>
    <row r="163" spans="1:24">
      <c r="A163" s="1">
        <v>2935</v>
      </c>
      <c r="B163" s="13">
        <v>40530</v>
      </c>
      <c r="C163" s="15">
        <v>62400043</v>
      </c>
      <c r="D163" s="1" t="s">
        <v>23</v>
      </c>
      <c r="E163" s="1" t="s">
        <v>467</v>
      </c>
      <c r="F163" s="12">
        <v>3486</v>
      </c>
      <c r="G163" s="12">
        <v>0</v>
      </c>
      <c r="H163" s="26" t="str">
        <f>MID(Tabla_Gtos_Ingresos7[[#This Row],[Subcuenta]],1,4)</f>
        <v>6240</v>
      </c>
      <c r="I163" s="27">
        <f>VALUE(MID(Tabla_Gtos_Ingresos7[[#This Row],[4 digitos]],1,3))</f>
        <v>624</v>
      </c>
      <c r="J163" s="27">
        <f>VALUE(MID(Tabla_Gtos_Ingresos7[[#This Row],[3 digitos]],1,2))</f>
        <v>62</v>
      </c>
      <c r="K163" s="28" t="str">
        <f>VLOOKUP(Tabla_Gtos_Ingresos7[[#This Row],[3 digitos]],PGC_Gtos_e_Ingresos[],4,FALSE)</f>
        <v>7.a</v>
      </c>
      <c r="L163" s="30" t="str">
        <f>VLOOKUP(Tabla_Gtos_Ingresos7[[#This Row],[Grupo 1]],Tabla3[],4,FALSE)</f>
        <v>7. Otros Gastos de Explotación</v>
      </c>
      <c r="M163" s="30" t="str">
        <f>VLOOKUP(Tabla_Gtos_Ingresos7[[#This Row],[Grupo 1]],Tabla3[],5,FALSE)</f>
        <v>7.a Servicios Exteriores</v>
      </c>
      <c r="N163" s="28" t="str">
        <f>VLOOKUP(Tabla_Gtos_Ingresos7[[#This Row],[Grupo 1]],Tabla3[],10,FALSE)</f>
        <v>G</v>
      </c>
      <c r="O163" s="28" t="str">
        <f>VLOOKUP(Tabla_Gtos_Ingresos7[[#This Row],[Grupo 1]],Tabla3[],6,FALSE)</f>
        <v>Explotación</v>
      </c>
      <c r="P163" s="28">
        <f>VLOOKUP(Tabla_Gtos_Ingresos7[[#This Row],[Grupo 1]],Tabla3[],2,FALSE)</f>
        <v>7</v>
      </c>
      <c r="Q163" s="29" t="str">
        <f>VLOOKUP(Tabla_Gtos_Ingresos7[[#This Row],[3 digitos]],PGC_Gtos_e_Ingresos[],2,FALSE)</f>
        <v xml:space="preserve"> Transportes</v>
      </c>
      <c r="R163" s="30" t="str">
        <f>Tabla_Gtos_Ingresos7[[#This Row],[3 digitos]]&amp;"/"&amp;Tabla_Gtos_Ingresos7[[#This Row],[Nombre cuenta]]</f>
        <v>624/ Transportes</v>
      </c>
      <c r="S163" s="30">
        <f>YEAR(Tabla_Gtos_Ingresos7[[#This Row],[Fecha]])</f>
        <v>2010</v>
      </c>
      <c r="T163" s="27">
        <f>MONTH(Tabla_Gtos_Ingresos7[[#This Row],[Fecha]])</f>
        <v>12</v>
      </c>
      <c r="U163" s="30">
        <f>ROUNDUP(MONTH(Tabla_Gtos_Ingresos7[[#This Row],[Fecha]])/3, 0)</f>
        <v>4</v>
      </c>
      <c r="V163" s="30">
        <f>WEEKNUM(Tabla_Gtos_Ingresos7[[#This Row],[Fecha]])</f>
        <v>51</v>
      </c>
      <c r="W163" s="30">
        <f>(Tabla_Gtos_Ingresos7[[#This Row],[Factor]]*Tabla_Gtos_Ingresos7[[#This Row],[Haber]])+(Tabla_Gtos_Ingresos7[[#This Row],[Factor]]*Tabla_Gtos_Ingresos7[[#This Row],[Debe]])</f>
        <v>-3486</v>
      </c>
      <c r="X163" s="30">
        <f>VLOOKUP(Tabla_Gtos_Ingresos7[[#This Row],[3 digitos]],PGC_Gtos_e_Ingresos[],3,FALSE)</f>
        <v>-1</v>
      </c>
    </row>
    <row r="164" spans="1:24">
      <c r="A164" s="1">
        <v>2942</v>
      </c>
      <c r="B164" s="13">
        <v>40530</v>
      </c>
      <c r="C164" s="15">
        <v>70000225</v>
      </c>
      <c r="D164" s="1" t="s">
        <v>45</v>
      </c>
      <c r="E164" s="2" t="s">
        <v>630</v>
      </c>
      <c r="F164" s="12">
        <v>0</v>
      </c>
      <c r="G164" s="12">
        <v>9180</v>
      </c>
      <c r="H164" s="26" t="str">
        <f>MID(Tabla_Gtos_Ingresos7[[#This Row],[Subcuenta]],1,4)</f>
        <v>7000</v>
      </c>
      <c r="I164" s="27">
        <f>VALUE(MID(Tabla_Gtos_Ingresos7[[#This Row],[4 digitos]],1,3))</f>
        <v>700</v>
      </c>
      <c r="J164" s="27">
        <f>VALUE(MID(Tabla_Gtos_Ingresos7[[#This Row],[3 digitos]],1,2))</f>
        <v>70</v>
      </c>
      <c r="K164" s="28" t="str">
        <f>VLOOKUP(Tabla_Gtos_Ingresos7[[#This Row],[3 digitos]],PGC_Gtos_e_Ingresos[],4,FALSE)</f>
        <v>1a</v>
      </c>
      <c r="L164" s="30" t="str">
        <f>VLOOKUP(Tabla_Gtos_Ingresos7[[#This Row],[Grupo 1]],Tabla3[],4,FALSE)</f>
        <v>1. Importe Neto Cifra de Negocios</v>
      </c>
      <c r="M164" s="30" t="str">
        <f>VLOOKUP(Tabla_Gtos_Ingresos7[[#This Row],[Grupo 1]],Tabla3[],5,FALSE)</f>
        <v>1.a Ventas</v>
      </c>
      <c r="N164" s="28" t="str">
        <f>VLOOKUP(Tabla_Gtos_Ingresos7[[#This Row],[Grupo 1]],Tabla3[],10,FALSE)</f>
        <v>I</v>
      </c>
      <c r="O164" s="28" t="str">
        <f>VLOOKUP(Tabla_Gtos_Ingresos7[[#This Row],[Grupo 1]],Tabla3[],6,FALSE)</f>
        <v>Explotación</v>
      </c>
      <c r="P164" s="28">
        <f>VLOOKUP(Tabla_Gtos_Ingresos7[[#This Row],[Grupo 1]],Tabla3[],2,FALSE)</f>
        <v>1</v>
      </c>
      <c r="Q164" s="29" t="str">
        <f>VLOOKUP(Tabla_Gtos_Ingresos7[[#This Row],[3 digitos]],PGC_Gtos_e_Ingresos[],2,FALSE)</f>
        <v xml:space="preserve"> Ventas de mercaderías</v>
      </c>
      <c r="R164" s="30" t="str">
        <f>Tabla_Gtos_Ingresos7[[#This Row],[3 digitos]]&amp;"/"&amp;Tabla_Gtos_Ingresos7[[#This Row],[Nombre cuenta]]</f>
        <v>700/ Ventas de mercaderías</v>
      </c>
      <c r="S164" s="30">
        <f>YEAR(Tabla_Gtos_Ingresos7[[#This Row],[Fecha]])</f>
        <v>2010</v>
      </c>
      <c r="T164" s="27">
        <f>MONTH(Tabla_Gtos_Ingresos7[[#This Row],[Fecha]])</f>
        <v>12</v>
      </c>
      <c r="U164" s="30">
        <f>ROUNDUP(MONTH(Tabla_Gtos_Ingresos7[[#This Row],[Fecha]])/3, 0)</f>
        <v>4</v>
      </c>
      <c r="V164" s="30">
        <f>WEEKNUM(Tabla_Gtos_Ingresos7[[#This Row],[Fecha]])</f>
        <v>51</v>
      </c>
      <c r="W164" s="30">
        <f>(Tabla_Gtos_Ingresos7[[#This Row],[Factor]]*Tabla_Gtos_Ingresos7[[#This Row],[Haber]])+(Tabla_Gtos_Ingresos7[[#This Row],[Factor]]*Tabla_Gtos_Ingresos7[[#This Row],[Debe]])</f>
        <v>9180</v>
      </c>
      <c r="X164" s="30">
        <f>VLOOKUP(Tabla_Gtos_Ingresos7[[#This Row],[3 digitos]],PGC_Gtos_e_Ingresos[],3,FALSE)</f>
        <v>1</v>
      </c>
    </row>
    <row r="165" spans="1:24">
      <c r="A165" s="1">
        <v>248</v>
      </c>
      <c r="B165" s="13">
        <v>40228</v>
      </c>
      <c r="C165" s="15">
        <v>62200011</v>
      </c>
      <c r="D165" s="1" t="s">
        <v>21</v>
      </c>
      <c r="E165" s="1" t="s">
        <v>301</v>
      </c>
      <c r="F165" s="12">
        <v>237.6</v>
      </c>
      <c r="G165" s="12">
        <v>0</v>
      </c>
      <c r="H165" s="26" t="str">
        <f>MID(Tabla_Gtos_Ingresos7[[#This Row],[Subcuenta]],1,4)</f>
        <v>6220</v>
      </c>
      <c r="I165" s="27">
        <f>VALUE(MID(Tabla_Gtos_Ingresos7[[#This Row],[4 digitos]],1,3))</f>
        <v>622</v>
      </c>
      <c r="J165" s="27">
        <f>VALUE(MID(Tabla_Gtos_Ingresos7[[#This Row],[3 digitos]],1,2))</f>
        <v>62</v>
      </c>
      <c r="K165" s="28" t="str">
        <f>VLOOKUP(Tabla_Gtos_Ingresos7[[#This Row],[3 digitos]],PGC_Gtos_e_Ingresos[],4,FALSE)</f>
        <v>7.a</v>
      </c>
      <c r="L165" s="30" t="str">
        <f>VLOOKUP(Tabla_Gtos_Ingresos7[[#This Row],[Grupo 1]],Tabla3[],4,FALSE)</f>
        <v>7. Otros Gastos de Explotación</v>
      </c>
      <c r="M165" s="30" t="str">
        <f>VLOOKUP(Tabla_Gtos_Ingresos7[[#This Row],[Grupo 1]],Tabla3[],5,FALSE)</f>
        <v>7.a Servicios Exteriores</v>
      </c>
      <c r="N165" s="28" t="str">
        <f>VLOOKUP(Tabla_Gtos_Ingresos7[[#This Row],[Grupo 1]],Tabla3[],10,FALSE)</f>
        <v>G</v>
      </c>
      <c r="O165" s="28" t="str">
        <f>VLOOKUP(Tabla_Gtos_Ingresos7[[#This Row],[Grupo 1]],Tabla3[],6,FALSE)</f>
        <v>Explotación</v>
      </c>
      <c r="P165" s="28">
        <f>VLOOKUP(Tabla_Gtos_Ingresos7[[#This Row],[Grupo 1]],Tabla3[],2,FALSE)</f>
        <v>7</v>
      </c>
      <c r="Q165" s="29" t="str">
        <f>VLOOKUP(Tabla_Gtos_Ingresos7[[#This Row],[3 digitos]],PGC_Gtos_e_Ingresos[],2,FALSE)</f>
        <v xml:space="preserve"> Reparaciones y conservación</v>
      </c>
      <c r="R165" s="30" t="str">
        <f>Tabla_Gtos_Ingresos7[[#This Row],[3 digitos]]&amp;"/"&amp;Tabla_Gtos_Ingresos7[[#This Row],[Nombre cuenta]]</f>
        <v>622/ Reparaciones y conservación</v>
      </c>
      <c r="S165" s="30">
        <f>YEAR(Tabla_Gtos_Ingresos7[[#This Row],[Fecha]])</f>
        <v>2010</v>
      </c>
      <c r="T165" s="27">
        <f>MONTH(Tabla_Gtos_Ingresos7[[#This Row],[Fecha]])</f>
        <v>2</v>
      </c>
      <c r="U165" s="30">
        <f>ROUNDUP(MONTH(Tabla_Gtos_Ingresos7[[#This Row],[Fecha]])/3, 0)</f>
        <v>1</v>
      </c>
      <c r="V165" s="30">
        <f>WEEKNUM(Tabla_Gtos_Ingresos7[[#This Row],[Fecha]])</f>
        <v>8</v>
      </c>
      <c r="W165" s="30">
        <f>(Tabla_Gtos_Ingresos7[[#This Row],[Factor]]*Tabla_Gtos_Ingresos7[[#This Row],[Haber]])+(Tabla_Gtos_Ingresos7[[#This Row],[Factor]]*Tabla_Gtos_Ingresos7[[#This Row],[Debe]])</f>
        <v>-237.6</v>
      </c>
      <c r="X165" s="30">
        <f>VLOOKUP(Tabla_Gtos_Ingresos7[[#This Row],[3 digitos]],PGC_Gtos_e_Ingresos[],3,FALSE)</f>
        <v>-1</v>
      </c>
    </row>
    <row r="166" spans="1:24">
      <c r="A166" s="1">
        <v>1234</v>
      </c>
      <c r="B166" s="13">
        <v>40348</v>
      </c>
      <c r="C166" s="15">
        <v>62200040</v>
      </c>
      <c r="D166" s="1" t="s">
        <v>21</v>
      </c>
      <c r="E166" s="1" t="s">
        <v>306</v>
      </c>
      <c r="F166" s="12">
        <v>322.75</v>
      </c>
      <c r="G166" s="12">
        <v>0</v>
      </c>
      <c r="H166" s="26" t="str">
        <f>MID(Tabla_Gtos_Ingresos7[[#This Row],[Subcuenta]],1,4)</f>
        <v>6220</v>
      </c>
      <c r="I166" s="27">
        <f>VALUE(MID(Tabla_Gtos_Ingresos7[[#This Row],[4 digitos]],1,3))</f>
        <v>622</v>
      </c>
      <c r="J166" s="27">
        <f>VALUE(MID(Tabla_Gtos_Ingresos7[[#This Row],[3 digitos]],1,2))</f>
        <v>62</v>
      </c>
      <c r="K166" s="28" t="str">
        <f>VLOOKUP(Tabla_Gtos_Ingresos7[[#This Row],[3 digitos]],PGC_Gtos_e_Ingresos[],4,FALSE)</f>
        <v>7.a</v>
      </c>
      <c r="L166" s="30" t="str">
        <f>VLOOKUP(Tabla_Gtos_Ingresos7[[#This Row],[Grupo 1]],Tabla3[],4,FALSE)</f>
        <v>7. Otros Gastos de Explotación</v>
      </c>
      <c r="M166" s="30" t="str">
        <f>VLOOKUP(Tabla_Gtos_Ingresos7[[#This Row],[Grupo 1]],Tabla3[],5,FALSE)</f>
        <v>7.a Servicios Exteriores</v>
      </c>
      <c r="N166" s="28" t="str">
        <f>VLOOKUP(Tabla_Gtos_Ingresos7[[#This Row],[Grupo 1]],Tabla3[],10,FALSE)</f>
        <v>G</v>
      </c>
      <c r="O166" s="28" t="str">
        <f>VLOOKUP(Tabla_Gtos_Ingresos7[[#This Row],[Grupo 1]],Tabla3[],6,FALSE)</f>
        <v>Explotación</v>
      </c>
      <c r="P166" s="28">
        <f>VLOOKUP(Tabla_Gtos_Ingresos7[[#This Row],[Grupo 1]],Tabla3[],2,FALSE)</f>
        <v>7</v>
      </c>
      <c r="Q166" s="29" t="str">
        <f>VLOOKUP(Tabla_Gtos_Ingresos7[[#This Row],[3 digitos]],PGC_Gtos_e_Ingresos[],2,FALSE)</f>
        <v xml:space="preserve"> Reparaciones y conservación</v>
      </c>
      <c r="R166" s="30" t="str">
        <f>Tabla_Gtos_Ingresos7[[#This Row],[3 digitos]]&amp;"/"&amp;Tabla_Gtos_Ingresos7[[#This Row],[Nombre cuenta]]</f>
        <v>622/ Reparaciones y conservación</v>
      </c>
      <c r="S166" s="30">
        <f>YEAR(Tabla_Gtos_Ingresos7[[#This Row],[Fecha]])</f>
        <v>2010</v>
      </c>
      <c r="T166" s="27">
        <f>MONTH(Tabla_Gtos_Ingresos7[[#This Row],[Fecha]])</f>
        <v>6</v>
      </c>
      <c r="U166" s="30">
        <f>ROUNDUP(MONTH(Tabla_Gtos_Ingresos7[[#This Row],[Fecha]])/3, 0)</f>
        <v>2</v>
      </c>
      <c r="V166" s="30">
        <f>WEEKNUM(Tabla_Gtos_Ingresos7[[#This Row],[Fecha]])</f>
        <v>25</v>
      </c>
      <c r="W166" s="30">
        <f>(Tabla_Gtos_Ingresos7[[#This Row],[Factor]]*Tabla_Gtos_Ingresos7[[#This Row],[Haber]])+(Tabla_Gtos_Ingresos7[[#This Row],[Factor]]*Tabla_Gtos_Ingresos7[[#This Row],[Debe]])</f>
        <v>-322.75</v>
      </c>
      <c r="X166" s="30">
        <f>VLOOKUP(Tabla_Gtos_Ingresos7[[#This Row],[3 digitos]],PGC_Gtos_e_Ingresos[],3,FALSE)</f>
        <v>-1</v>
      </c>
    </row>
    <row r="167" spans="1:24">
      <c r="A167" s="1">
        <v>2100</v>
      </c>
      <c r="B167" s="13">
        <v>40440</v>
      </c>
      <c r="C167" s="15">
        <v>62200058</v>
      </c>
      <c r="D167" s="1" t="s">
        <v>21</v>
      </c>
      <c r="E167" s="1" t="s">
        <v>925</v>
      </c>
      <c r="F167" s="12">
        <v>1193.28</v>
      </c>
      <c r="G167" s="12">
        <v>0</v>
      </c>
      <c r="H167" s="26" t="str">
        <f>MID(Tabla_Gtos_Ingresos7[[#This Row],[Subcuenta]],1,4)</f>
        <v>6220</v>
      </c>
      <c r="I167" s="27">
        <f>VALUE(MID(Tabla_Gtos_Ingresos7[[#This Row],[4 digitos]],1,3))</f>
        <v>622</v>
      </c>
      <c r="J167" s="27">
        <f>VALUE(MID(Tabla_Gtos_Ingresos7[[#This Row],[3 digitos]],1,2))</f>
        <v>62</v>
      </c>
      <c r="K167" s="28" t="str">
        <f>VLOOKUP(Tabla_Gtos_Ingresos7[[#This Row],[3 digitos]],PGC_Gtos_e_Ingresos[],4,FALSE)</f>
        <v>7.a</v>
      </c>
      <c r="L167" s="30" t="str">
        <f>VLOOKUP(Tabla_Gtos_Ingresos7[[#This Row],[Grupo 1]],Tabla3[],4,FALSE)</f>
        <v>7. Otros Gastos de Explotación</v>
      </c>
      <c r="M167" s="30" t="str">
        <f>VLOOKUP(Tabla_Gtos_Ingresos7[[#This Row],[Grupo 1]],Tabla3[],5,FALSE)</f>
        <v>7.a Servicios Exteriores</v>
      </c>
      <c r="N167" s="28" t="str">
        <f>VLOOKUP(Tabla_Gtos_Ingresos7[[#This Row],[Grupo 1]],Tabla3[],10,FALSE)</f>
        <v>G</v>
      </c>
      <c r="O167" s="28" t="str">
        <f>VLOOKUP(Tabla_Gtos_Ingresos7[[#This Row],[Grupo 1]],Tabla3[],6,FALSE)</f>
        <v>Explotación</v>
      </c>
      <c r="P167" s="28">
        <f>VLOOKUP(Tabla_Gtos_Ingresos7[[#This Row],[Grupo 1]],Tabla3[],2,FALSE)</f>
        <v>7</v>
      </c>
      <c r="Q167" s="29" t="str">
        <f>VLOOKUP(Tabla_Gtos_Ingresos7[[#This Row],[3 digitos]],PGC_Gtos_e_Ingresos[],2,FALSE)</f>
        <v xml:space="preserve"> Reparaciones y conservación</v>
      </c>
      <c r="R167" s="30" t="str">
        <f>Tabla_Gtos_Ingresos7[[#This Row],[3 digitos]]&amp;"/"&amp;Tabla_Gtos_Ingresos7[[#This Row],[Nombre cuenta]]</f>
        <v>622/ Reparaciones y conservación</v>
      </c>
      <c r="S167" s="30">
        <f>YEAR(Tabla_Gtos_Ingresos7[[#This Row],[Fecha]])</f>
        <v>2010</v>
      </c>
      <c r="T167" s="27">
        <f>MONTH(Tabla_Gtos_Ingresos7[[#This Row],[Fecha]])</f>
        <v>9</v>
      </c>
      <c r="U167" s="30">
        <f>ROUNDUP(MONTH(Tabla_Gtos_Ingresos7[[#This Row],[Fecha]])/3, 0)</f>
        <v>3</v>
      </c>
      <c r="V167" s="30">
        <f>WEEKNUM(Tabla_Gtos_Ingresos7[[#This Row],[Fecha]])</f>
        <v>39</v>
      </c>
      <c r="W167" s="30">
        <f>(Tabla_Gtos_Ingresos7[[#This Row],[Factor]]*Tabla_Gtos_Ingresos7[[#This Row],[Haber]])+(Tabla_Gtos_Ingresos7[[#This Row],[Factor]]*Tabla_Gtos_Ingresos7[[#This Row],[Debe]])</f>
        <v>-1193.28</v>
      </c>
      <c r="X167" s="30">
        <f>VLOOKUP(Tabla_Gtos_Ingresos7[[#This Row],[3 digitos]],PGC_Gtos_e_Ingresos[],3,FALSE)</f>
        <v>-1</v>
      </c>
    </row>
    <row r="168" spans="1:24">
      <c r="A168" s="1">
        <v>2096</v>
      </c>
      <c r="B168" s="13">
        <v>40440</v>
      </c>
      <c r="C168" s="15">
        <v>62400025</v>
      </c>
      <c r="D168" s="1" t="s">
        <v>23</v>
      </c>
      <c r="E168" s="1" t="s">
        <v>453</v>
      </c>
      <c r="F168" s="12">
        <v>103</v>
      </c>
      <c r="G168" s="12">
        <v>0</v>
      </c>
      <c r="H168" s="26" t="str">
        <f>MID(Tabla_Gtos_Ingresos7[[#This Row],[Subcuenta]],1,4)</f>
        <v>6240</v>
      </c>
      <c r="I168" s="27">
        <f>VALUE(MID(Tabla_Gtos_Ingresos7[[#This Row],[4 digitos]],1,3))</f>
        <v>624</v>
      </c>
      <c r="J168" s="27">
        <f>VALUE(MID(Tabla_Gtos_Ingresos7[[#This Row],[3 digitos]],1,2))</f>
        <v>62</v>
      </c>
      <c r="K168" s="28" t="str">
        <f>VLOOKUP(Tabla_Gtos_Ingresos7[[#This Row],[3 digitos]],PGC_Gtos_e_Ingresos[],4,FALSE)</f>
        <v>7.a</v>
      </c>
      <c r="L168" s="30" t="str">
        <f>VLOOKUP(Tabla_Gtos_Ingresos7[[#This Row],[Grupo 1]],Tabla3[],4,FALSE)</f>
        <v>7. Otros Gastos de Explotación</v>
      </c>
      <c r="M168" s="30" t="str">
        <f>VLOOKUP(Tabla_Gtos_Ingresos7[[#This Row],[Grupo 1]],Tabla3[],5,FALSE)</f>
        <v>7.a Servicios Exteriores</v>
      </c>
      <c r="N168" s="28" t="str">
        <f>VLOOKUP(Tabla_Gtos_Ingresos7[[#This Row],[Grupo 1]],Tabla3[],10,FALSE)</f>
        <v>G</v>
      </c>
      <c r="O168" s="28" t="str">
        <f>VLOOKUP(Tabla_Gtos_Ingresos7[[#This Row],[Grupo 1]],Tabla3[],6,FALSE)</f>
        <v>Explotación</v>
      </c>
      <c r="P168" s="28">
        <f>VLOOKUP(Tabla_Gtos_Ingresos7[[#This Row],[Grupo 1]],Tabla3[],2,FALSE)</f>
        <v>7</v>
      </c>
      <c r="Q168" s="29" t="str">
        <f>VLOOKUP(Tabla_Gtos_Ingresos7[[#This Row],[3 digitos]],PGC_Gtos_e_Ingresos[],2,FALSE)</f>
        <v xml:space="preserve"> Transportes</v>
      </c>
      <c r="R168" s="30" t="str">
        <f>Tabla_Gtos_Ingresos7[[#This Row],[3 digitos]]&amp;"/"&amp;Tabla_Gtos_Ingresos7[[#This Row],[Nombre cuenta]]</f>
        <v>624/ Transportes</v>
      </c>
      <c r="S168" s="30">
        <f>YEAR(Tabla_Gtos_Ingresos7[[#This Row],[Fecha]])</f>
        <v>2010</v>
      </c>
      <c r="T168" s="27">
        <f>MONTH(Tabla_Gtos_Ingresos7[[#This Row],[Fecha]])</f>
        <v>9</v>
      </c>
      <c r="U168" s="30">
        <f>ROUNDUP(MONTH(Tabla_Gtos_Ingresos7[[#This Row],[Fecha]])/3, 0)</f>
        <v>3</v>
      </c>
      <c r="V168" s="30">
        <f>WEEKNUM(Tabla_Gtos_Ingresos7[[#This Row],[Fecha]])</f>
        <v>39</v>
      </c>
      <c r="W168" s="30">
        <f>(Tabla_Gtos_Ingresos7[[#This Row],[Factor]]*Tabla_Gtos_Ingresos7[[#This Row],[Haber]])+(Tabla_Gtos_Ingresos7[[#This Row],[Factor]]*Tabla_Gtos_Ingresos7[[#This Row],[Debe]])</f>
        <v>-103</v>
      </c>
      <c r="X168" s="30">
        <f>VLOOKUP(Tabla_Gtos_Ingresos7[[#This Row],[3 digitos]],PGC_Gtos_e_Ingresos[],3,FALSE)</f>
        <v>-1</v>
      </c>
    </row>
    <row r="169" spans="1:24">
      <c r="A169" s="1">
        <v>2097</v>
      </c>
      <c r="B169" s="13">
        <v>40440</v>
      </c>
      <c r="C169" s="15">
        <v>62400026</v>
      </c>
      <c r="D169" s="1" t="s">
        <v>23</v>
      </c>
      <c r="E169" s="1" t="s">
        <v>454</v>
      </c>
      <c r="F169" s="12">
        <v>772.2</v>
      </c>
      <c r="G169" s="12">
        <v>0</v>
      </c>
      <c r="H169" s="26" t="str">
        <f>MID(Tabla_Gtos_Ingresos7[[#This Row],[Subcuenta]],1,4)</f>
        <v>6240</v>
      </c>
      <c r="I169" s="27">
        <f>VALUE(MID(Tabla_Gtos_Ingresos7[[#This Row],[4 digitos]],1,3))</f>
        <v>624</v>
      </c>
      <c r="J169" s="27">
        <f>VALUE(MID(Tabla_Gtos_Ingresos7[[#This Row],[3 digitos]],1,2))</f>
        <v>62</v>
      </c>
      <c r="K169" s="28" t="str">
        <f>VLOOKUP(Tabla_Gtos_Ingresos7[[#This Row],[3 digitos]],PGC_Gtos_e_Ingresos[],4,FALSE)</f>
        <v>7.a</v>
      </c>
      <c r="L169" s="30" t="str">
        <f>VLOOKUP(Tabla_Gtos_Ingresos7[[#This Row],[Grupo 1]],Tabla3[],4,FALSE)</f>
        <v>7. Otros Gastos de Explotación</v>
      </c>
      <c r="M169" s="30" t="str">
        <f>VLOOKUP(Tabla_Gtos_Ingresos7[[#This Row],[Grupo 1]],Tabla3[],5,FALSE)</f>
        <v>7.a Servicios Exteriores</v>
      </c>
      <c r="N169" s="28" t="str">
        <f>VLOOKUP(Tabla_Gtos_Ingresos7[[#This Row],[Grupo 1]],Tabla3[],10,FALSE)</f>
        <v>G</v>
      </c>
      <c r="O169" s="28" t="str">
        <f>VLOOKUP(Tabla_Gtos_Ingresos7[[#This Row],[Grupo 1]],Tabla3[],6,FALSE)</f>
        <v>Explotación</v>
      </c>
      <c r="P169" s="28">
        <f>VLOOKUP(Tabla_Gtos_Ingresos7[[#This Row],[Grupo 1]],Tabla3[],2,FALSE)</f>
        <v>7</v>
      </c>
      <c r="Q169" s="29" t="str">
        <f>VLOOKUP(Tabla_Gtos_Ingresos7[[#This Row],[3 digitos]],PGC_Gtos_e_Ingresos[],2,FALSE)</f>
        <v xml:space="preserve"> Transportes</v>
      </c>
      <c r="R169" s="30" t="str">
        <f>Tabla_Gtos_Ingresos7[[#This Row],[3 digitos]]&amp;"/"&amp;Tabla_Gtos_Ingresos7[[#This Row],[Nombre cuenta]]</f>
        <v>624/ Transportes</v>
      </c>
      <c r="S169" s="30">
        <f>YEAR(Tabla_Gtos_Ingresos7[[#This Row],[Fecha]])</f>
        <v>2010</v>
      </c>
      <c r="T169" s="27">
        <f>MONTH(Tabla_Gtos_Ingresos7[[#This Row],[Fecha]])</f>
        <v>9</v>
      </c>
      <c r="U169" s="30">
        <f>ROUNDUP(MONTH(Tabla_Gtos_Ingresos7[[#This Row],[Fecha]])/3, 0)</f>
        <v>3</v>
      </c>
      <c r="V169" s="30">
        <f>WEEKNUM(Tabla_Gtos_Ingresos7[[#This Row],[Fecha]])</f>
        <v>39</v>
      </c>
      <c r="W169" s="30">
        <f>(Tabla_Gtos_Ingresos7[[#This Row],[Factor]]*Tabla_Gtos_Ingresos7[[#This Row],[Haber]])+(Tabla_Gtos_Ingresos7[[#This Row],[Factor]]*Tabla_Gtos_Ingresos7[[#This Row],[Debe]])</f>
        <v>-772.2</v>
      </c>
      <c r="X169" s="30">
        <f>VLOOKUP(Tabla_Gtos_Ingresos7[[#This Row],[3 digitos]],PGC_Gtos_e_Ingresos[],3,FALSE)</f>
        <v>-1</v>
      </c>
    </row>
    <row r="170" spans="1:24">
      <c r="A170" s="1">
        <v>2098</v>
      </c>
      <c r="B170" s="13">
        <v>40440</v>
      </c>
      <c r="C170" s="15">
        <v>62400027</v>
      </c>
      <c r="D170" s="1" t="s">
        <v>23</v>
      </c>
      <c r="E170" s="1" t="s">
        <v>455</v>
      </c>
      <c r="F170" s="12">
        <v>772.2</v>
      </c>
      <c r="G170" s="12">
        <v>0</v>
      </c>
      <c r="H170" s="26" t="str">
        <f>MID(Tabla_Gtos_Ingresos7[[#This Row],[Subcuenta]],1,4)</f>
        <v>6240</v>
      </c>
      <c r="I170" s="27">
        <f>VALUE(MID(Tabla_Gtos_Ingresos7[[#This Row],[4 digitos]],1,3))</f>
        <v>624</v>
      </c>
      <c r="J170" s="27">
        <f>VALUE(MID(Tabla_Gtos_Ingresos7[[#This Row],[3 digitos]],1,2))</f>
        <v>62</v>
      </c>
      <c r="K170" s="28" t="str">
        <f>VLOOKUP(Tabla_Gtos_Ingresos7[[#This Row],[3 digitos]],PGC_Gtos_e_Ingresos[],4,FALSE)</f>
        <v>7.a</v>
      </c>
      <c r="L170" s="30" t="str">
        <f>VLOOKUP(Tabla_Gtos_Ingresos7[[#This Row],[Grupo 1]],Tabla3[],4,FALSE)</f>
        <v>7. Otros Gastos de Explotación</v>
      </c>
      <c r="M170" s="30" t="str">
        <f>VLOOKUP(Tabla_Gtos_Ingresos7[[#This Row],[Grupo 1]],Tabla3[],5,FALSE)</f>
        <v>7.a Servicios Exteriores</v>
      </c>
      <c r="N170" s="28" t="str">
        <f>VLOOKUP(Tabla_Gtos_Ingresos7[[#This Row],[Grupo 1]],Tabla3[],10,FALSE)</f>
        <v>G</v>
      </c>
      <c r="O170" s="28" t="str">
        <f>VLOOKUP(Tabla_Gtos_Ingresos7[[#This Row],[Grupo 1]],Tabla3[],6,FALSE)</f>
        <v>Explotación</v>
      </c>
      <c r="P170" s="28">
        <f>VLOOKUP(Tabla_Gtos_Ingresos7[[#This Row],[Grupo 1]],Tabla3[],2,FALSE)</f>
        <v>7</v>
      </c>
      <c r="Q170" s="29" t="str">
        <f>VLOOKUP(Tabla_Gtos_Ingresos7[[#This Row],[3 digitos]],PGC_Gtos_e_Ingresos[],2,FALSE)</f>
        <v xml:space="preserve"> Transportes</v>
      </c>
      <c r="R170" s="30" t="str">
        <f>Tabla_Gtos_Ingresos7[[#This Row],[3 digitos]]&amp;"/"&amp;Tabla_Gtos_Ingresos7[[#This Row],[Nombre cuenta]]</f>
        <v>624/ Transportes</v>
      </c>
      <c r="S170" s="30">
        <f>YEAR(Tabla_Gtos_Ingresos7[[#This Row],[Fecha]])</f>
        <v>2010</v>
      </c>
      <c r="T170" s="27">
        <f>MONTH(Tabla_Gtos_Ingresos7[[#This Row],[Fecha]])</f>
        <v>9</v>
      </c>
      <c r="U170" s="30">
        <f>ROUNDUP(MONTH(Tabla_Gtos_Ingresos7[[#This Row],[Fecha]])/3, 0)</f>
        <v>3</v>
      </c>
      <c r="V170" s="30">
        <f>WEEKNUM(Tabla_Gtos_Ingresos7[[#This Row],[Fecha]])</f>
        <v>39</v>
      </c>
      <c r="W170" s="30">
        <f>(Tabla_Gtos_Ingresos7[[#This Row],[Factor]]*Tabla_Gtos_Ingresos7[[#This Row],[Haber]])+(Tabla_Gtos_Ingresos7[[#This Row],[Factor]]*Tabla_Gtos_Ingresos7[[#This Row],[Debe]])</f>
        <v>-772.2</v>
      </c>
      <c r="X170" s="30">
        <f>VLOOKUP(Tabla_Gtos_Ingresos7[[#This Row],[3 digitos]],PGC_Gtos_e_Ingresos[],3,FALSE)</f>
        <v>-1</v>
      </c>
    </row>
    <row r="171" spans="1:24">
      <c r="A171" s="1">
        <v>2963</v>
      </c>
      <c r="B171" s="13">
        <v>40531</v>
      </c>
      <c r="C171" s="15">
        <v>62200074</v>
      </c>
      <c r="D171" s="1" t="s">
        <v>21</v>
      </c>
      <c r="E171" s="1" t="s">
        <v>667</v>
      </c>
      <c r="F171" s="12">
        <v>100</v>
      </c>
      <c r="G171" s="12">
        <v>0</v>
      </c>
      <c r="H171" s="26" t="str">
        <f>MID(Tabla_Gtos_Ingresos7[[#This Row],[Subcuenta]],1,4)</f>
        <v>6220</v>
      </c>
      <c r="I171" s="27">
        <f>VALUE(MID(Tabla_Gtos_Ingresos7[[#This Row],[4 digitos]],1,3))</f>
        <v>622</v>
      </c>
      <c r="J171" s="27">
        <f>VALUE(MID(Tabla_Gtos_Ingresos7[[#This Row],[3 digitos]],1,2))</f>
        <v>62</v>
      </c>
      <c r="K171" s="28" t="str">
        <f>VLOOKUP(Tabla_Gtos_Ingresos7[[#This Row],[3 digitos]],PGC_Gtos_e_Ingresos[],4,FALSE)</f>
        <v>7.a</v>
      </c>
      <c r="L171" s="30" t="str">
        <f>VLOOKUP(Tabla_Gtos_Ingresos7[[#This Row],[Grupo 1]],Tabla3[],4,FALSE)</f>
        <v>7. Otros Gastos de Explotación</v>
      </c>
      <c r="M171" s="30" t="str">
        <f>VLOOKUP(Tabla_Gtos_Ingresos7[[#This Row],[Grupo 1]],Tabla3[],5,FALSE)</f>
        <v>7.a Servicios Exteriores</v>
      </c>
      <c r="N171" s="28" t="str">
        <f>VLOOKUP(Tabla_Gtos_Ingresos7[[#This Row],[Grupo 1]],Tabla3[],10,FALSE)</f>
        <v>G</v>
      </c>
      <c r="O171" s="28" t="str">
        <f>VLOOKUP(Tabla_Gtos_Ingresos7[[#This Row],[Grupo 1]],Tabla3[],6,FALSE)</f>
        <v>Explotación</v>
      </c>
      <c r="P171" s="28">
        <f>VLOOKUP(Tabla_Gtos_Ingresos7[[#This Row],[Grupo 1]],Tabla3[],2,FALSE)</f>
        <v>7</v>
      </c>
      <c r="Q171" s="29" t="str">
        <f>VLOOKUP(Tabla_Gtos_Ingresos7[[#This Row],[3 digitos]],PGC_Gtos_e_Ingresos[],2,FALSE)</f>
        <v xml:space="preserve"> Reparaciones y conservación</v>
      </c>
      <c r="R171" s="30" t="str">
        <f>Tabla_Gtos_Ingresos7[[#This Row],[3 digitos]]&amp;"/"&amp;Tabla_Gtos_Ingresos7[[#This Row],[Nombre cuenta]]</f>
        <v>622/ Reparaciones y conservación</v>
      </c>
      <c r="S171" s="30">
        <f>YEAR(Tabla_Gtos_Ingresos7[[#This Row],[Fecha]])</f>
        <v>2010</v>
      </c>
      <c r="T171" s="27">
        <f>MONTH(Tabla_Gtos_Ingresos7[[#This Row],[Fecha]])</f>
        <v>12</v>
      </c>
      <c r="U171" s="30">
        <f>ROUNDUP(MONTH(Tabla_Gtos_Ingresos7[[#This Row],[Fecha]])/3, 0)</f>
        <v>4</v>
      </c>
      <c r="V171" s="30">
        <f>WEEKNUM(Tabla_Gtos_Ingresos7[[#This Row],[Fecha]])</f>
        <v>52</v>
      </c>
      <c r="W171" s="30">
        <f>(Tabla_Gtos_Ingresos7[[#This Row],[Factor]]*Tabla_Gtos_Ingresos7[[#This Row],[Haber]])+(Tabla_Gtos_Ingresos7[[#This Row],[Factor]]*Tabla_Gtos_Ingresos7[[#This Row],[Debe]])</f>
        <v>-100</v>
      </c>
      <c r="X171" s="30">
        <f>VLOOKUP(Tabla_Gtos_Ingresos7[[#This Row],[3 digitos]],PGC_Gtos_e_Ingresos[],3,FALSE)</f>
        <v>-1</v>
      </c>
    </row>
    <row r="172" spans="1:24">
      <c r="A172" s="1">
        <v>257</v>
      </c>
      <c r="B172" s="13">
        <v>40229</v>
      </c>
      <c r="C172" s="15">
        <v>70000021</v>
      </c>
      <c r="D172" s="1" t="s">
        <v>45</v>
      </c>
      <c r="E172" s="1" t="s">
        <v>48</v>
      </c>
      <c r="F172" s="12">
        <v>0</v>
      </c>
      <c r="G172" s="12">
        <v>46.38</v>
      </c>
      <c r="H172" s="26" t="str">
        <f>MID(Tabla_Gtos_Ingresos7[[#This Row],[Subcuenta]],1,4)</f>
        <v>7000</v>
      </c>
      <c r="I172" s="27">
        <f>VALUE(MID(Tabla_Gtos_Ingresos7[[#This Row],[4 digitos]],1,3))</f>
        <v>700</v>
      </c>
      <c r="J172" s="27">
        <f>VALUE(MID(Tabla_Gtos_Ingresos7[[#This Row],[3 digitos]],1,2))</f>
        <v>70</v>
      </c>
      <c r="K172" s="28" t="str">
        <f>VLOOKUP(Tabla_Gtos_Ingresos7[[#This Row],[3 digitos]],PGC_Gtos_e_Ingresos[],4,FALSE)</f>
        <v>1a</v>
      </c>
      <c r="L172" s="30" t="str">
        <f>VLOOKUP(Tabla_Gtos_Ingresos7[[#This Row],[Grupo 1]],Tabla3[],4,FALSE)</f>
        <v>1. Importe Neto Cifra de Negocios</v>
      </c>
      <c r="M172" s="30" t="str">
        <f>VLOOKUP(Tabla_Gtos_Ingresos7[[#This Row],[Grupo 1]],Tabla3[],5,FALSE)</f>
        <v>1.a Ventas</v>
      </c>
      <c r="N172" s="28" t="str">
        <f>VLOOKUP(Tabla_Gtos_Ingresos7[[#This Row],[Grupo 1]],Tabla3[],10,FALSE)</f>
        <v>I</v>
      </c>
      <c r="O172" s="28" t="str">
        <f>VLOOKUP(Tabla_Gtos_Ingresos7[[#This Row],[Grupo 1]],Tabla3[],6,FALSE)</f>
        <v>Explotación</v>
      </c>
      <c r="P172" s="28">
        <f>VLOOKUP(Tabla_Gtos_Ingresos7[[#This Row],[Grupo 1]],Tabla3[],2,FALSE)</f>
        <v>1</v>
      </c>
      <c r="Q172" s="29" t="str">
        <f>VLOOKUP(Tabla_Gtos_Ingresos7[[#This Row],[3 digitos]],PGC_Gtos_e_Ingresos[],2,FALSE)</f>
        <v xml:space="preserve"> Ventas de mercaderías</v>
      </c>
      <c r="R172" s="30" t="str">
        <f>Tabla_Gtos_Ingresos7[[#This Row],[3 digitos]]&amp;"/"&amp;Tabla_Gtos_Ingresos7[[#This Row],[Nombre cuenta]]</f>
        <v>700/ Ventas de mercaderías</v>
      </c>
      <c r="S172" s="30">
        <f>YEAR(Tabla_Gtos_Ingresos7[[#This Row],[Fecha]])</f>
        <v>2010</v>
      </c>
      <c r="T172" s="27">
        <f>MONTH(Tabla_Gtos_Ingresos7[[#This Row],[Fecha]])</f>
        <v>2</v>
      </c>
      <c r="U172" s="30">
        <f>ROUNDUP(MONTH(Tabla_Gtos_Ingresos7[[#This Row],[Fecha]])/3, 0)</f>
        <v>1</v>
      </c>
      <c r="V172" s="30">
        <f>WEEKNUM(Tabla_Gtos_Ingresos7[[#This Row],[Fecha]])</f>
        <v>8</v>
      </c>
      <c r="W172" s="30">
        <f>(Tabla_Gtos_Ingresos7[[#This Row],[Factor]]*Tabla_Gtos_Ingresos7[[#This Row],[Haber]])+(Tabla_Gtos_Ingresos7[[#This Row],[Factor]]*Tabla_Gtos_Ingresos7[[#This Row],[Debe]])</f>
        <v>46.38</v>
      </c>
      <c r="X172" s="30">
        <f>VLOOKUP(Tabla_Gtos_Ingresos7[[#This Row],[3 digitos]],PGC_Gtos_e_Ingresos[],3,FALSE)</f>
        <v>1</v>
      </c>
    </row>
    <row r="173" spans="1:24">
      <c r="A173" s="1">
        <v>949</v>
      </c>
      <c r="B173" s="13">
        <v>40318</v>
      </c>
      <c r="C173" s="15">
        <v>62200024</v>
      </c>
      <c r="D173" s="1" t="s">
        <v>21</v>
      </c>
      <c r="E173" s="1" t="s">
        <v>918</v>
      </c>
      <c r="F173" s="12">
        <v>541.52</v>
      </c>
      <c r="G173" s="12">
        <v>0</v>
      </c>
      <c r="H173" s="26" t="str">
        <f>MID(Tabla_Gtos_Ingresos7[[#This Row],[Subcuenta]],1,4)</f>
        <v>6220</v>
      </c>
      <c r="I173" s="27">
        <f>VALUE(MID(Tabla_Gtos_Ingresos7[[#This Row],[4 digitos]],1,3))</f>
        <v>622</v>
      </c>
      <c r="J173" s="27">
        <f>VALUE(MID(Tabla_Gtos_Ingresos7[[#This Row],[3 digitos]],1,2))</f>
        <v>62</v>
      </c>
      <c r="K173" s="28" t="str">
        <f>VLOOKUP(Tabla_Gtos_Ingresos7[[#This Row],[3 digitos]],PGC_Gtos_e_Ingresos[],4,FALSE)</f>
        <v>7.a</v>
      </c>
      <c r="L173" s="30" t="str">
        <f>VLOOKUP(Tabla_Gtos_Ingresos7[[#This Row],[Grupo 1]],Tabla3[],4,FALSE)</f>
        <v>7. Otros Gastos de Explotación</v>
      </c>
      <c r="M173" s="30" t="str">
        <f>VLOOKUP(Tabla_Gtos_Ingresos7[[#This Row],[Grupo 1]],Tabla3[],5,FALSE)</f>
        <v>7.a Servicios Exteriores</v>
      </c>
      <c r="N173" s="28" t="str">
        <f>VLOOKUP(Tabla_Gtos_Ingresos7[[#This Row],[Grupo 1]],Tabla3[],10,FALSE)</f>
        <v>G</v>
      </c>
      <c r="O173" s="28" t="str">
        <f>VLOOKUP(Tabla_Gtos_Ingresos7[[#This Row],[Grupo 1]],Tabla3[],6,FALSE)</f>
        <v>Explotación</v>
      </c>
      <c r="P173" s="28">
        <f>VLOOKUP(Tabla_Gtos_Ingresos7[[#This Row],[Grupo 1]],Tabla3[],2,FALSE)</f>
        <v>7</v>
      </c>
      <c r="Q173" s="29" t="str">
        <f>VLOOKUP(Tabla_Gtos_Ingresos7[[#This Row],[3 digitos]],PGC_Gtos_e_Ingresos[],2,FALSE)</f>
        <v xml:space="preserve"> Reparaciones y conservación</v>
      </c>
      <c r="R173" s="30" t="str">
        <f>Tabla_Gtos_Ingresos7[[#This Row],[3 digitos]]&amp;"/"&amp;Tabla_Gtos_Ingresos7[[#This Row],[Nombre cuenta]]</f>
        <v>622/ Reparaciones y conservación</v>
      </c>
      <c r="S173" s="30">
        <f>YEAR(Tabla_Gtos_Ingresos7[[#This Row],[Fecha]])</f>
        <v>2010</v>
      </c>
      <c r="T173" s="27">
        <f>MONTH(Tabla_Gtos_Ingresos7[[#This Row],[Fecha]])</f>
        <v>5</v>
      </c>
      <c r="U173" s="30">
        <f>ROUNDUP(MONTH(Tabla_Gtos_Ingresos7[[#This Row],[Fecha]])/3, 0)</f>
        <v>2</v>
      </c>
      <c r="V173" s="30">
        <f>WEEKNUM(Tabla_Gtos_Ingresos7[[#This Row],[Fecha]])</f>
        <v>21</v>
      </c>
      <c r="W173" s="30">
        <f>(Tabla_Gtos_Ingresos7[[#This Row],[Factor]]*Tabla_Gtos_Ingresos7[[#This Row],[Haber]])+(Tabla_Gtos_Ingresos7[[#This Row],[Factor]]*Tabla_Gtos_Ingresos7[[#This Row],[Debe]])</f>
        <v>-541.52</v>
      </c>
      <c r="X173" s="30">
        <f>VLOOKUP(Tabla_Gtos_Ingresos7[[#This Row],[3 digitos]],PGC_Gtos_e_Ingresos[],3,FALSE)</f>
        <v>-1</v>
      </c>
    </row>
    <row r="174" spans="1:24">
      <c r="A174" s="1">
        <v>950</v>
      </c>
      <c r="B174" s="13">
        <v>40318</v>
      </c>
      <c r="C174" s="15">
        <v>62200025</v>
      </c>
      <c r="D174" s="1" t="s">
        <v>21</v>
      </c>
      <c r="E174" s="1" t="s">
        <v>919</v>
      </c>
      <c r="F174" s="12">
        <v>203.09</v>
      </c>
      <c r="G174" s="12">
        <v>0</v>
      </c>
      <c r="H174" s="26" t="str">
        <f>MID(Tabla_Gtos_Ingresos7[[#This Row],[Subcuenta]],1,4)</f>
        <v>6220</v>
      </c>
      <c r="I174" s="27">
        <f>VALUE(MID(Tabla_Gtos_Ingresos7[[#This Row],[4 digitos]],1,3))</f>
        <v>622</v>
      </c>
      <c r="J174" s="27">
        <f>VALUE(MID(Tabla_Gtos_Ingresos7[[#This Row],[3 digitos]],1,2))</f>
        <v>62</v>
      </c>
      <c r="K174" s="28" t="str">
        <f>VLOOKUP(Tabla_Gtos_Ingresos7[[#This Row],[3 digitos]],PGC_Gtos_e_Ingresos[],4,FALSE)</f>
        <v>7.a</v>
      </c>
      <c r="L174" s="30" t="str">
        <f>VLOOKUP(Tabla_Gtos_Ingresos7[[#This Row],[Grupo 1]],Tabla3[],4,FALSE)</f>
        <v>7. Otros Gastos de Explotación</v>
      </c>
      <c r="M174" s="30" t="str">
        <f>VLOOKUP(Tabla_Gtos_Ingresos7[[#This Row],[Grupo 1]],Tabla3[],5,FALSE)</f>
        <v>7.a Servicios Exteriores</v>
      </c>
      <c r="N174" s="28" t="str">
        <f>VLOOKUP(Tabla_Gtos_Ingresos7[[#This Row],[Grupo 1]],Tabla3[],10,FALSE)</f>
        <v>G</v>
      </c>
      <c r="O174" s="28" t="str">
        <f>VLOOKUP(Tabla_Gtos_Ingresos7[[#This Row],[Grupo 1]],Tabla3[],6,FALSE)</f>
        <v>Explotación</v>
      </c>
      <c r="P174" s="28">
        <f>VLOOKUP(Tabla_Gtos_Ingresos7[[#This Row],[Grupo 1]],Tabla3[],2,FALSE)</f>
        <v>7</v>
      </c>
      <c r="Q174" s="29" t="str">
        <f>VLOOKUP(Tabla_Gtos_Ingresos7[[#This Row],[3 digitos]],PGC_Gtos_e_Ingresos[],2,FALSE)</f>
        <v xml:space="preserve"> Reparaciones y conservación</v>
      </c>
      <c r="R174" s="30" t="str">
        <f>Tabla_Gtos_Ingresos7[[#This Row],[3 digitos]]&amp;"/"&amp;Tabla_Gtos_Ingresos7[[#This Row],[Nombre cuenta]]</f>
        <v>622/ Reparaciones y conservación</v>
      </c>
      <c r="S174" s="30">
        <f>YEAR(Tabla_Gtos_Ingresos7[[#This Row],[Fecha]])</f>
        <v>2010</v>
      </c>
      <c r="T174" s="27">
        <f>MONTH(Tabla_Gtos_Ingresos7[[#This Row],[Fecha]])</f>
        <v>5</v>
      </c>
      <c r="U174" s="30">
        <f>ROUNDUP(MONTH(Tabla_Gtos_Ingresos7[[#This Row],[Fecha]])/3, 0)</f>
        <v>2</v>
      </c>
      <c r="V174" s="30">
        <f>WEEKNUM(Tabla_Gtos_Ingresos7[[#This Row],[Fecha]])</f>
        <v>21</v>
      </c>
      <c r="W174" s="30">
        <f>(Tabla_Gtos_Ingresos7[[#This Row],[Factor]]*Tabla_Gtos_Ingresos7[[#This Row],[Haber]])+(Tabla_Gtos_Ingresos7[[#This Row],[Factor]]*Tabla_Gtos_Ingresos7[[#This Row],[Debe]])</f>
        <v>-203.09</v>
      </c>
      <c r="X174" s="30">
        <f>VLOOKUP(Tabla_Gtos_Ingresos7[[#This Row],[3 digitos]],PGC_Gtos_e_Ingresos[],3,FALSE)</f>
        <v>-1</v>
      </c>
    </row>
    <row r="175" spans="1:24">
      <c r="A175" s="1">
        <v>944</v>
      </c>
      <c r="B175" s="13">
        <v>40318</v>
      </c>
      <c r="C175" s="15">
        <v>70000080</v>
      </c>
      <c r="D175" s="1" t="s">
        <v>45</v>
      </c>
      <c r="E175" s="1" t="s">
        <v>347</v>
      </c>
      <c r="F175" s="12">
        <v>0</v>
      </c>
      <c r="G175" s="12">
        <v>12872</v>
      </c>
      <c r="H175" s="26" t="str">
        <f>MID(Tabla_Gtos_Ingresos7[[#This Row],[Subcuenta]],1,4)</f>
        <v>7000</v>
      </c>
      <c r="I175" s="27">
        <f>VALUE(MID(Tabla_Gtos_Ingresos7[[#This Row],[4 digitos]],1,3))</f>
        <v>700</v>
      </c>
      <c r="J175" s="27">
        <f>VALUE(MID(Tabla_Gtos_Ingresos7[[#This Row],[3 digitos]],1,2))</f>
        <v>70</v>
      </c>
      <c r="K175" s="28" t="str">
        <f>VLOOKUP(Tabla_Gtos_Ingresos7[[#This Row],[3 digitos]],PGC_Gtos_e_Ingresos[],4,FALSE)</f>
        <v>1a</v>
      </c>
      <c r="L175" s="30" t="str">
        <f>VLOOKUP(Tabla_Gtos_Ingresos7[[#This Row],[Grupo 1]],Tabla3[],4,FALSE)</f>
        <v>1. Importe Neto Cifra de Negocios</v>
      </c>
      <c r="M175" s="30" t="str">
        <f>VLOOKUP(Tabla_Gtos_Ingresos7[[#This Row],[Grupo 1]],Tabla3[],5,FALSE)</f>
        <v>1.a Ventas</v>
      </c>
      <c r="N175" s="28" t="str">
        <f>VLOOKUP(Tabla_Gtos_Ingresos7[[#This Row],[Grupo 1]],Tabla3[],10,FALSE)</f>
        <v>I</v>
      </c>
      <c r="O175" s="28" t="str">
        <f>VLOOKUP(Tabla_Gtos_Ingresos7[[#This Row],[Grupo 1]],Tabla3[],6,FALSE)</f>
        <v>Explotación</v>
      </c>
      <c r="P175" s="28">
        <f>VLOOKUP(Tabla_Gtos_Ingresos7[[#This Row],[Grupo 1]],Tabla3[],2,FALSE)</f>
        <v>1</v>
      </c>
      <c r="Q175" s="29" t="str">
        <f>VLOOKUP(Tabla_Gtos_Ingresos7[[#This Row],[3 digitos]],PGC_Gtos_e_Ingresos[],2,FALSE)</f>
        <v xml:space="preserve"> Ventas de mercaderías</v>
      </c>
      <c r="R175" s="30" t="str">
        <f>Tabla_Gtos_Ingresos7[[#This Row],[3 digitos]]&amp;"/"&amp;Tabla_Gtos_Ingresos7[[#This Row],[Nombre cuenta]]</f>
        <v>700/ Ventas de mercaderías</v>
      </c>
      <c r="S175" s="30">
        <f>YEAR(Tabla_Gtos_Ingresos7[[#This Row],[Fecha]])</f>
        <v>2010</v>
      </c>
      <c r="T175" s="27">
        <f>MONTH(Tabla_Gtos_Ingresos7[[#This Row],[Fecha]])</f>
        <v>5</v>
      </c>
      <c r="U175" s="30">
        <f>ROUNDUP(MONTH(Tabla_Gtos_Ingresos7[[#This Row],[Fecha]])/3, 0)</f>
        <v>2</v>
      </c>
      <c r="V175" s="30">
        <f>WEEKNUM(Tabla_Gtos_Ingresos7[[#This Row],[Fecha]])</f>
        <v>21</v>
      </c>
      <c r="W175" s="30">
        <f>(Tabla_Gtos_Ingresos7[[#This Row],[Factor]]*Tabla_Gtos_Ingresos7[[#This Row],[Haber]])+(Tabla_Gtos_Ingresos7[[#This Row],[Factor]]*Tabla_Gtos_Ingresos7[[#This Row],[Debe]])</f>
        <v>12872</v>
      </c>
      <c r="X175" s="30">
        <f>VLOOKUP(Tabla_Gtos_Ingresos7[[#This Row],[3 digitos]],PGC_Gtos_e_Ingresos[],3,FALSE)</f>
        <v>1</v>
      </c>
    </row>
    <row r="176" spans="1:24">
      <c r="A176" s="1">
        <v>2101</v>
      </c>
      <c r="B176" s="13">
        <v>40441</v>
      </c>
      <c r="C176" s="15">
        <v>62400028</v>
      </c>
      <c r="D176" s="1" t="s">
        <v>23</v>
      </c>
      <c r="E176" s="1" t="s">
        <v>456</v>
      </c>
      <c r="F176" s="12">
        <v>183.24</v>
      </c>
      <c r="G176" s="12">
        <v>0</v>
      </c>
      <c r="H176" s="26" t="str">
        <f>MID(Tabla_Gtos_Ingresos7[[#This Row],[Subcuenta]],1,4)</f>
        <v>6240</v>
      </c>
      <c r="I176" s="27">
        <f>VALUE(MID(Tabla_Gtos_Ingresos7[[#This Row],[4 digitos]],1,3))</f>
        <v>624</v>
      </c>
      <c r="J176" s="27">
        <f>VALUE(MID(Tabla_Gtos_Ingresos7[[#This Row],[3 digitos]],1,2))</f>
        <v>62</v>
      </c>
      <c r="K176" s="28" t="str">
        <f>VLOOKUP(Tabla_Gtos_Ingresos7[[#This Row],[3 digitos]],PGC_Gtos_e_Ingresos[],4,FALSE)</f>
        <v>7.a</v>
      </c>
      <c r="L176" s="30" t="str">
        <f>VLOOKUP(Tabla_Gtos_Ingresos7[[#This Row],[Grupo 1]],Tabla3[],4,FALSE)</f>
        <v>7. Otros Gastos de Explotación</v>
      </c>
      <c r="M176" s="30" t="str">
        <f>VLOOKUP(Tabla_Gtos_Ingresos7[[#This Row],[Grupo 1]],Tabla3[],5,FALSE)</f>
        <v>7.a Servicios Exteriores</v>
      </c>
      <c r="N176" s="28" t="str">
        <f>VLOOKUP(Tabla_Gtos_Ingresos7[[#This Row],[Grupo 1]],Tabla3[],10,FALSE)</f>
        <v>G</v>
      </c>
      <c r="O176" s="28" t="str">
        <f>VLOOKUP(Tabla_Gtos_Ingresos7[[#This Row],[Grupo 1]],Tabla3[],6,FALSE)</f>
        <v>Explotación</v>
      </c>
      <c r="P176" s="28">
        <f>VLOOKUP(Tabla_Gtos_Ingresos7[[#This Row],[Grupo 1]],Tabla3[],2,FALSE)</f>
        <v>7</v>
      </c>
      <c r="Q176" s="29" t="str">
        <f>VLOOKUP(Tabla_Gtos_Ingresos7[[#This Row],[3 digitos]],PGC_Gtos_e_Ingresos[],2,FALSE)</f>
        <v xml:space="preserve"> Transportes</v>
      </c>
      <c r="R176" s="30" t="str">
        <f>Tabla_Gtos_Ingresos7[[#This Row],[3 digitos]]&amp;"/"&amp;Tabla_Gtos_Ingresos7[[#This Row],[Nombre cuenta]]</f>
        <v>624/ Transportes</v>
      </c>
      <c r="S176" s="30">
        <f>YEAR(Tabla_Gtos_Ingresos7[[#This Row],[Fecha]])</f>
        <v>2010</v>
      </c>
      <c r="T176" s="27">
        <f>MONTH(Tabla_Gtos_Ingresos7[[#This Row],[Fecha]])</f>
        <v>9</v>
      </c>
      <c r="U176" s="30">
        <f>ROUNDUP(MONTH(Tabla_Gtos_Ingresos7[[#This Row],[Fecha]])/3, 0)</f>
        <v>3</v>
      </c>
      <c r="V176" s="30">
        <f>WEEKNUM(Tabla_Gtos_Ingresos7[[#This Row],[Fecha]])</f>
        <v>39</v>
      </c>
      <c r="W176" s="30">
        <f>(Tabla_Gtos_Ingresos7[[#This Row],[Factor]]*Tabla_Gtos_Ingresos7[[#This Row],[Haber]])+(Tabla_Gtos_Ingresos7[[#This Row],[Factor]]*Tabla_Gtos_Ingresos7[[#This Row],[Debe]])</f>
        <v>-183.24</v>
      </c>
      <c r="X176" s="30">
        <f>VLOOKUP(Tabla_Gtos_Ingresos7[[#This Row],[3 digitos]],PGC_Gtos_e_Ingresos[],3,FALSE)</f>
        <v>-1</v>
      </c>
    </row>
    <row r="177" spans="1:24">
      <c r="A177" s="1">
        <v>2373</v>
      </c>
      <c r="B177" s="13">
        <v>40471</v>
      </c>
      <c r="C177" s="15">
        <v>62200065</v>
      </c>
      <c r="D177" s="1" t="s">
        <v>21</v>
      </c>
      <c r="E177" s="1" t="s">
        <v>929</v>
      </c>
      <c r="F177" s="12">
        <v>1802.05</v>
      </c>
      <c r="G177" s="12">
        <v>0</v>
      </c>
      <c r="H177" s="26" t="str">
        <f>MID(Tabla_Gtos_Ingresos7[[#This Row],[Subcuenta]],1,4)</f>
        <v>6220</v>
      </c>
      <c r="I177" s="27">
        <f>VALUE(MID(Tabla_Gtos_Ingresos7[[#This Row],[4 digitos]],1,3))</f>
        <v>622</v>
      </c>
      <c r="J177" s="27">
        <f>VALUE(MID(Tabla_Gtos_Ingresos7[[#This Row],[3 digitos]],1,2))</f>
        <v>62</v>
      </c>
      <c r="K177" s="28" t="str">
        <f>VLOOKUP(Tabla_Gtos_Ingresos7[[#This Row],[3 digitos]],PGC_Gtos_e_Ingresos[],4,FALSE)</f>
        <v>7.a</v>
      </c>
      <c r="L177" s="30" t="str">
        <f>VLOOKUP(Tabla_Gtos_Ingresos7[[#This Row],[Grupo 1]],Tabla3[],4,FALSE)</f>
        <v>7. Otros Gastos de Explotación</v>
      </c>
      <c r="M177" s="30" t="str">
        <f>VLOOKUP(Tabla_Gtos_Ingresos7[[#This Row],[Grupo 1]],Tabla3[],5,FALSE)</f>
        <v>7.a Servicios Exteriores</v>
      </c>
      <c r="N177" s="28" t="str">
        <f>VLOOKUP(Tabla_Gtos_Ingresos7[[#This Row],[Grupo 1]],Tabla3[],10,FALSE)</f>
        <v>G</v>
      </c>
      <c r="O177" s="28" t="str">
        <f>VLOOKUP(Tabla_Gtos_Ingresos7[[#This Row],[Grupo 1]],Tabla3[],6,FALSE)</f>
        <v>Explotación</v>
      </c>
      <c r="P177" s="28">
        <f>VLOOKUP(Tabla_Gtos_Ingresos7[[#This Row],[Grupo 1]],Tabla3[],2,FALSE)</f>
        <v>7</v>
      </c>
      <c r="Q177" s="29" t="str">
        <f>VLOOKUP(Tabla_Gtos_Ingresos7[[#This Row],[3 digitos]],PGC_Gtos_e_Ingresos[],2,FALSE)</f>
        <v xml:space="preserve"> Reparaciones y conservación</v>
      </c>
      <c r="R177" s="30" t="str">
        <f>Tabla_Gtos_Ingresos7[[#This Row],[3 digitos]]&amp;"/"&amp;Tabla_Gtos_Ingresos7[[#This Row],[Nombre cuenta]]</f>
        <v>622/ Reparaciones y conservación</v>
      </c>
      <c r="S177" s="30">
        <f>YEAR(Tabla_Gtos_Ingresos7[[#This Row],[Fecha]])</f>
        <v>2010</v>
      </c>
      <c r="T177" s="27">
        <f>MONTH(Tabla_Gtos_Ingresos7[[#This Row],[Fecha]])</f>
        <v>10</v>
      </c>
      <c r="U177" s="30">
        <f>ROUNDUP(MONTH(Tabla_Gtos_Ingresos7[[#This Row],[Fecha]])/3, 0)</f>
        <v>4</v>
      </c>
      <c r="V177" s="30">
        <f>WEEKNUM(Tabla_Gtos_Ingresos7[[#This Row],[Fecha]])</f>
        <v>43</v>
      </c>
      <c r="W177" s="30">
        <f>(Tabla_Gtos_Ingresos7[[#This Row],[Factor]]*Tabla_Gtos_Ingresos7[[#This Row],[Haber]])+(Tabla_Gtos_Ingresos7[[#This Row],[Factor]]*Tabla_Gtos_Ingresos7[[#This Row],[Debe]])</f>
        <v>-1802.05</v>
      </c>
      <c r="X177" s="30">
        <f>VLOOKUP(Tabla_Gtos_Ingresos7[[#This Row],[3 digitos]],PGC_Gtos_e_Ingresos[],3,FALSE)</f>
        <v>-1</v>
      </c>
    </row>
    <row r="178" spans="1:24">
      <c r="A178" s="1">
        <v>2368</v>
      </c>
      <c r="B178" s="13">
        <v>40471</v>
      </c>
      <c r="C178" s="15">
        <v>70000183</v>
      </c>
      <c r="D178" s="1" t="s">
        <v>45</v>
      </c>
      <c r="E178" s="1" t="s">
        <v>557</v>
      </c>
      <c r="F178" s="12">
        <v>0</v>
      </c>
      <c r="G178" s="12">
        <v>140.36000000000001</v>
      </c>
      <c r="H178" s="26" t="str">
        <f>MID(Tabla_Gtos_Ingresos7[[#This Row],[Subcuenta]],1,4)</f>
        <v>7000</v>
      </c>
      <c r="I178" s="27">
        <f>VALUE(MID(Tabla_Gtos_Ingresos7[[#This Row],[4 digitos]],1,3))</f>
        <v>700</v>
      </c>
      <c r="J178" s="27">
        <f>VALUE(MID(Tabla_Gtos_Ingresos7[[#This Row],[3 digitos]],1,2))</f>
        <v>70</v>
      </c>
      <c r="K178" s="28" t="str">
        <f>VLOOKUP(Tabla_Gtos_Ingresos7[[#This Row],[3 digitos]],PGC_Gtos_e_Ingresos[],4,FALSE)</f>
        <v>1a</v>
      </c>
      <c r="L178" s="30" t="str">
        <f>VLOOKUP(Tabla_Gtos_Ingresos7[[#This Row],[Grupo 1]],Tabla3[],4,FALSE)</f>
        <v>1. Importe Neto Cifra de Negocios</v>
      </c>
      <c r="M178" s="30" t="str">
        <f>VLOOKUP(Tabla_Gtos_Ingresos7[[#This Row],[Grupo 1]],Tabla3[],5,FALSE)</f>
        <v>1.a Ventas</v>
      </c>
      <c r="N178" s="28" t="str">
        <f>VLOOKUP(Tabla_Gtos_Ingresos7[[#This Row],[Grupo 1]],Tabla3[],10,FALSE)</f>
        <v>I</v>
      </c>
      <c r="O178" s="28" t="str">
        <f>VLOOKUP(Tabla_Gtos_Ingresos7[[#This Row],[Grupo 1]],Tabla3[],6,FALSE)</f>
        <v>Explotación</v>
      </c>
      <c r="P178" s="28">
        <f>VLOOKUP(Tabla_Gtos_Ingresos7[[#This Row],[Grupo 1]],Tabla3[],2,FALSE)</f>
        <v>1</v>
      </c>
      <c r="Q178" s="29" t="str">
        <f>VLOOKUP(Tabla_Gtos_Ingresos7[[#This Row],[3 digitos]],PGC_Gtos_e_Ingresos[],2,FALSE)</f>
        <v xml:space="preserve"> Ventas de mercaderías</v>
      </c>
      <c r="R178" s="30" t="str">
        <f>Tabla_Gtos_Ingresos7[[#This Row],[3 digitos]]&amp;"/"&amp;Tabla_Gtos_Ingresos7[[#This Row],[Nombre cuenta]]</f>
        <v>700/ Ventas de mercaderías</v>
      </c>
      <c r="S178" s="30">
        <f>YEAR(Tabla_Gtos_Ingresos7[[#This Row],[Fecha]])</f>
        <v>2010</v>
      </c>
      <c r="T178" s="27">
        <f>MONTH(Tabla_Gtos_Ingresos7[[#This Row],[Fecha]])</f>
        <v>10</v>
      </c>
      <c r="U178" s="30">
        <f>ROUNDUP(MONTH(Tabla_Gtos_Ingresos7[[#This Row],[Fecha]])/3, 0)</f>
        <v>4</v>
      </c>
      <c r="V178" s="30">
        <f>WEEKNUM(Tabla_Gtos_Ingresos7[[#This Row],[Fecha]])</f>
        <v>43</v>
      </c>
      <c r="W178" s="30">
        <f>(Tabla_Gtos_Ingresos7[[#This Row],[Factor]]*Tabla_Gtos_Ingresos7[[#This Row],[Haber]])+(Tabla_Gtos_Ingresos7[[#This Row],[Factor]]*Tabla_Gtos_Ingresos7[[#This Row],[Debe]])</f>
        <v>140.36000000000001</v>
      </c>
      <c r="X178" s="30">
        <f>VLOOKUP(Tabla_Gtos_Ingresos7[[#This Row],[3 digitos]],PGC_Gtos_e_Ingresos[],3,FALSE)</f>
        <v>1</v>
      </c>
    </row>
    <row r="179" spans="1:24">
      <c r="A179" s="1">
        <v>273</v>
      </c>
      <c r="B179" s="13">
        <v>40230</v>
      </c>
      <c r="C179" s="15">
        <v>62200012</v>
      </c>
      <c r="D179" s="1" t="s">
        <v>21</v>
      </c>
      <c r="E179" s="1" t="s">
        <v>302</v>
      </c>
      <c r="F179" s="12">
        <v>484.2</v>
      </c>
      <c r="G179" s="12">
        <v>0</v>
      </c>
      <c r="H179" s="26" t="str">
        <f>MID(Tabla_Gtos_Ingresos7[[#This Row],[Subcuenta]],1,4)</f>
        <v>6220</v>
      </c>
      <c r="I179" s="27">
        <f>VALUE(MID(Tabla_Gtos_Ingresos7[[#This Row],[4 digitos]],1,3))</f>
        <v>622</v>
      </c>
      <c r="J179" s="27">
        <f>VALUE(MID(Tabla_Gtos_Ingresos7[[#This Row],[3 digitos]],1,2))</f>
        <v>62</v>
      </c>
      <c r="K179" s="28" t="str">
        <f>VLOOKUP(Tabla_Gtos_Ingresos7[[#This Row],[3 digitos]],PGC_Gtos_e_Ingresos[],4,FALSE)</f>
        <v>7.a</v>
      </c>
      <c r="L179" s="30" t="str">
        <f>VLOOKUP(Tabla_Gtos_Ingresos7[[#This Row],[Grupo 1]],Tabla3[],4,FALSE)</f>
        <v>7. Otros Gastos de Explotación</v>
      </c>
      <c r="M179" s="30" t="str">
        <f>VLOOKUP(Tabla_Gtos_Ingresos7[[#This Row],[Grupo 1]],Tabla3[],5,FALSE)</f>
        <v>7.a Servicios Exteriores</v>
      </c>
      <c r="N179" s="28" t="str">
        <f>VLOOKUP(Tabla_Gtos_Ingresos7[[#This Row],[Grupo 1]],Tabla3[],10,FALSE)</f>
        <v>G</v>
      </c>
      <c r="O179" s="28" t="str">
        <f>VLOOKUP(Tabla_Gtos_Ingresos7[[#This Row],[Grupo 1]],Tabla3[],6,FALSE)</f>
        <v>Explotación</v>
      </c>
      <c r="P179" s="28">
        <f>VLOOKUP(Tabla_Gtos_Ingresos7[[#This Row],[Grupo 1]],Tabla3[],2,FALSE)</f>
        <v>7</v>
      </c>
      <c r="Q179" s="29" t="str">
        <f>VLOOKUP(Tabla_Gtos_Ingresos7[[#This Row],[3 digitos]],PGC_Gtos_e_Ingresos[],2,FALSE)</f>
        <v xml:space="preserve"> Reparaciones y conservación</v>
      </c>
      <c r="R179" s="30" t="str">
        <f>Tabla_Gtos_Ingresos7[[#This Row],[3 digitos]]&amp;"/"&amp;Tabla_Gtos_Ingresos7[[#This Row],[Nombre cuenta]]</f>
        <v>622/ Reparaciones y conservación</v>
      </c>
      <c r="S179" s="30">
        <f>YEAR(Tabla_Gtos_Ingresos7[[#This Row],[Fecha]])</f>
        <v>2010</v>
      </c>
      <c r="T179" s="27">
        <f>MONTH(Tabla_Gtos_Ingresos7[[#This Row],[Fecha]])</f>
        <v>2</v>
      </c>
      <c r="U179" s="30">
        <f>ROUNDUP(MONTH(Tabla_Gtos_Ingresos7[[#This Row],[Fecha]])/3, 0)</f>
        <v>1</v>
      </c>
      <c r="V179" s="30">
        <f>WEEKNUM(Tabla_Gtos_Ingresos7[[#This Row],[Fecha]])</f>
        <v>9</v>
      </c>
      <c r="W179" s="30">
        <f>(Tabla_Gtos_Ingresos7[[#This Row],[Factor]]*Tabla_Gtos_Ingresos7[[#This Row],[Haber]])+(Tabla_Gtos_Ingresos7[[#This Row],[Factor]]*Tabla_Gtos_Ingresos7[[#This Row],[Debe]])</f>
        <v>-484.2</v>
      </c>
      <c r="X179" s="30">
        <f>VLOOKUP(Tabla_Gtos_Ingresos7[[#This Row],[3 digitos]],PGC_Gtos_e_Ingresos[],3,FALSE)</f>
        <v>-1</v>
      </c>
    </row>
    <row r="180" spans="1:24">
      <c r="A180" s="1">
        <v>964</v>
      </c>
      <c r="B180" s="13">
        <v>40319</v>
      </c>
      <c r="C180" s="15">
        <v>60700001</v>
      </c>
      <c r="D180" s="1" t="s">
        <v>19</v>
      </c>
      <c r="E180" s="1" t="s">
        <v>309</v>
      </c>
      <c r="F180" s="12">
        <v>38174.94</v>
      </c>
      <c r="G180" s="12">
        <v>0</v>
      </c>
      <c r="H180" s="26" t="str">
        <f>MID(Tabla_Gtos_Ingresos7[[#This Row],[Subcuenta]],1,4)</f>
        <v>6070</v>
      </c>
      <c r="I180" s="27">
        <f>VALUE(MID(Tabla_Gtos_Ingresos7[[#This Row],[4 digitos]],1,3))</f>
        <v>607</v>
      </c>
      <c r="J180" s="27">
        <f>VALUE(MID(Tabla_Gtos_Ingresos7[[#This Row],[3 digitos]],1,2))</f>
        <v>60</v>
      </c>
      <c r="K180" s="28" t="str">
        <f>VLOOKUP(Tabla_Gtos_Ingresos7[[#This Row],[3 digitos]],PGC_Gtos_e_Ingresos[],4,FALSE)</f>
        <v>4.c</v>
      </c>
      <c r="L180" s="30" t="str">
        <f>VLOOKUP(Tabla_Gtos_Ingresos7[[#This Row],[Grupo 1]],Tabla3[],4,FALSE)</f>
        <v>4. Aprovisionamientos</v>
      </c>
      <c r="M180" s="30" t="str">
        <f>VLOOKUP(Tabla_Gtos_Ingresos7[[#This Row],[Grupo 1]],Tabla3[],5,FALSE)</f>
        <v>4.c Trabajos Realizados por Otras Empresas</v>
      </c>
      <c r="N180" s="28" t="str">
        <f>VLOOKUP(Tabla_Gtos_Ingresos7[[#This Row],[Grupo 1]],Tabla3[],10,FALSE)</f>
        <v>G</v>
      </c>
      <c r="O180" s="28" t="str">
        <f>VLOOKUP(Tabla_Gtos_Ingresos7[[#This Row],[Grupo 1]],Tabla3[],6,FALSE)</f>
        <v>Explotación</v>
      </c>
      <c r="P180" s="28">
        <f>VLOOKUP(Tabla_Gtos_Ingresos7[[#This Row],[Grupo 1]],Tabla3[],2,FALSE)</f>
        <v>4</v>
      </c>
      <c r="Q180" s="29" t="str">
        <f>VLOOKUP(Tabla_Gtos_Ingresos7[[#This Row],[3 digitos]],PGC_Gtos_e_Ingresos[],2,FALSE)</f>
        <v xml:space="preserve"> Trabajos realizados por otras empresas</v>
      </c>
      <c r="R180" s="30" t="str">
        <f>Tabla_Gtos_Ingresos7[[#This Row],[3 digitos]]&amp;"/"&amp;Tabla_Gtos_Ingresos7[[#This Row],[Nombre cuenta]]</f>
        <v>607/ Trabajos realizados por otras empresas</v>
      </c>
      <c r="S180" s="30">
        <f>YEAR(Tabla_Gtos_Ingresos7[[#This Row],[Fecha]])</f>
        <v>2010</v>
      </c>
      <c r="T180" s="27">
        <f>MONTH(Tabla_Gtos_Ingresos7[[#This Row],[Fecha]])</f>
        <v>5</v>
      </c>
      <c r="U180" s="30">
        <f>ROUNDUP(MONTH(Tabla_Gtos_Ingresos7[[#This Row],[Fecha]])/3, 0)</f>
        <v>2</v>
      </c>
      <c r="V180" s="30">
        <f>WEEKNUM(Tabla_Gtos_Ingresos7[[#This Row],[Fecha]])</f>
        <v>21</v>
      </c>
      <c r="W180" s="30">
        <f>(Tabla_Gtos_Ingresos7[[#This Row],[Factor]]*Tabla_Gtos_Ingresos7[[#This Row],[Haber]])+(Tabla_Gtos_Ingresos7[[#This Row],[Factor]]*Tabla_Gtos_Ingresos7[[#This Row],[Debe]])</f>
        <v>-38174.94</v>
      </c>
      <c r="X180" s="30">
        <f>VLOOKUP(Tabla_Gtos_Ingresos7[[#This Row],[3 digitos]],PGC_Gtos_e_Ingresos[],3,FALSE)</f>
        <v>-1</v>
      </c>
    </row>
    <row r="181" spans="1:24">
      <c r="A181" s="1">
        <v>1545</v>
      </c>
      <c r="B181" s="13">
        <v>40380</v>
      </c>
      <c r="C181" s="15">
        <v>70000119</v>
      </c>
      <c r="D181" s="1" t="s">
        <v>45</v>
      </c>
      <c r="E181" s="1" t="s">
        <v>361</v>
      </c>
      <c r="F181" s="12">
        <v>0</v>
      </c>
      <c r="G181" s="12">
        <v>4983.38</v>
      </c>
      <c r="H181" s="26" t="str">
        <f>MID(Tabla_Gtos_Ingresos7[[#This Row],[Subcuenta]],1,4)</f>
        <v>7000</v>
      </c>
      <c r="I181" s="27">
        <f>VALUE(MID(Tabla_Gtos_Ingresos7[[#This Row],[4 digitos]],1,3))</f>
        <v>700</v>
      </c>
      <c r="J181" s="27">
        <f>VALUE(MID(Tabla_Gtos_Ingresos7[[#This Row],[3 digitos]],1,2))</f>
        <v>70</v>
      </c>
      <c r="K181" s="28" t="str">
        <f>VLOOKUP(Tabla_Gtos_Ingresos7[[#This Row],[3 digitos]],PGC_Gtos_e_Ingresos[],4,FALSE)</f>
        <v>1a</v>
      </c>
      <c r="L181" s="30" t="str">
        <f>VLOOKUP(Tabla_Gtos_Ingresos7[[#This Row],[Grupo 1]],Tabla3[],4,FALSE)</f>
        <v>1. Importe Neto Cifra de Negocios</v>
      </c>
      <c r="M181" s="30" t="str">
        <f>VLOOKUP(Tabla_Gtos_Ingresos7[[#This Row],[Grupo 1]],Tabla3[],5,FALSE)</f>
        <v>1.a Ventas</v>
      </c>
      <c r="N181" s="28" t="str">
        <f>VLOOKUP(Tabla_Gtos_Ingresos7[[#This Row],[Grupo 1]],Tabla3[],10,FALSE)</f>
        <v>I</v>
      </c>
      <c r="O181" s="28" t="str">
        <f>VLOOKUP(Tabla_Gtos_Ingresos7[[#This Row],[Grupo 1]],Tabla3[],6,FALSE)</f>
        <v>Explotación</v>
      </c>
      <c r="P181" s="28">
        <f>VLOOKUP(Tabla_Gtos_Ingresos7[[#This Row],[Grupo 1]],Tabla3[],2,FALSE)</f>
        <v>1</v>
      </c>
      <c r="Q181" s="29" t="str">
        <f>VLOOKUP(Tabla_Gtos_Ingresos7[[#This Row],[3 digitos]],PGC_Gtos_e_Ingresos[],2,FALSE)</f>
        <v xml:space="preserve"> Ventas de mercaderías</v>
      </c>
      <c r="R181" s="30" t="str">
        <f>Tabla_Gtos_Ingresos7[[#This Row],[3 digitos]]&amp;"/"&amp;Tabla_Gtos_Ingresos7[[#This Row],[Nombre cuenta]]</f>
        <v>700/ Ventas de mercaderías</v>
      </c>
      <c r="S181" s="30">
        <f>YEAR(Tabla_Gtos_Ingresos7[[#This Row],[Fecha]])</f>
        <v>2010</v>
      </c>
      <c r="T181" s="27">
        <f>MONTH(Tabla_Gtos_Ingresos7[[#This Row],[Fecha]])</f>
        <v>7</v>
      </c>
      <c r="U181" s="30">
        <f>ROUNDUP(MONTH(Tabla_Gtos_Ingresos7[[#This Row],[Fecha]])/3, 0)</f>
        <v>3</v>
      </c>
      <c r="V181" s="30">
        <f>WEEKNUM(Tabla_Gtos_Ingresos7[[#This Row],[Fecha]])</f>
        <v>30</v>
      </c>
      <c r="W181" s="30">
        <f>(Tabla_Gtos_Ingresos7[[#This Row],[Factor]]*Tabla_Gtos_Ingresos7[[#This Row],[Haber]])+(Tabla_Gtos_Ingresos7[[#This Row],[Factor]]*Tabla_Gtos_Ingresos7[[#This Row],[Debe]])</f>
        <v>4983.38</v>
      </c>
      <c r="X181" s="30">
        <f>VLOOKUP(Tabla_Gtos_Ingresos7[[#This Row],[3 digitos]],PGC_Gtos_e_Ingresos[],3,FALSE)</f>
        <v>1</v>
      </c>
    </row>
    <row r="182" spans="1:24">
      <c r="A182" s="1">
        <v>2379</v>
      </c>
      <c r="B182" s="13">
        <v>40472</v>
      </c>
      <c r="C182" s="14">
        <v>60200014</v>
      </c>
      <c r="D182" s="10" t="s">
        <v>15</v>
      </c>
      <c r="E182" s="1" t="s">
        <v>601</v>
      </c>
      <c r="F182" s="12">
        <v>132.88999999999999</v>
      </c>
      <c r="G182" s="12">
        <v>0</v>
      </c>
      <c r="H182" s="26" t="str">
        <f>MID(Tabla_Gtos_Ingresos7[[#This Row],[Subcuenta]],1,4)</f>
        <v>6020</v>
      </c>
      <c r="I182" s="27">
        <f>VALUE(MID(Tabla_Gtos_Ingresos7[[#This Row],[4 digitos]],1,3))</f>
        <v>602</v>
      </c>
      <c r="J182" s="27">
        <f>VALUE(MID(Tabla_Gtos_Ingresos7[[#This Row],[3 digitos]],1,2))</f>
        <v>60</v>
      </c>
      <c r="K182" s="28" t="str">
        <f>VLOOKUP(Tabla_Gtos_Ingresos7[[#This Row],[3 digitos]],PGC_Gtos_e_Ingresos[],4,FALSE)</f>
        <v>4.b</v>
      </c>
      <c r="L182" s="30" t="str">
        <f>VLOOKUP(Tabla_Gtos_Ingresos7[[#This Row],[Grupo 1]],Tabla3[],4,FALSE)</f>
        <v>4. Aprovisionamientos</v>
      </c>
      <c r="M182" s="30" t="str">
        <f>VLOOKUP(Tabla_Gtos_Ingresos7[[#This Row],[Grupo 1]],Tabla3[],5,FALSE)</f>
        <v>4.b Consumos MP y otros</v>
      </c>
      <c r="N182" s="28" t="str">
        <f>VLOOKUP(Tabla_Gtos_Ingresos7[[#This Row],[Grupo 1]],Tabla3[],10,FALSE)</f>
        <v>G</v>
      </c>
      <c r="O182" s="28" t="str">
        <f>VLOOKUP(Tabla_Gtos_Ingresos7[[#This Row],[Grupo 1]],Tabla3[],6,FALSE)</f>
        <v>Explotación</v>
      </c>
      <c r="P182" s="28">
        <f>VLOOKUP(Tabla_Gtos_Ingresos7[[#This Row],[Grupo 1]],Tabla3[],2,FALSE)</f>
        <v>4</v>
      </c>
      <c r="Q182" s="29" t="str">
        <f>VLOOKUP(Tabla_Gtos_Ingresos7[[#This Row],[3 digitos]],PGC_Gtos_e_Ingresos[],2,FALSE)</f>
        <v xml:space="preserve"> Compras de otros aprovisionamientos</v>
      </c>
      <c r="R182" s="30" t="str">
        <f>Tabla_Gtos_Ingresos7[[#This Row],[3 digitos]]&amp;"/"&amp;Tabla_Gtos_Ingresos7[[#This Row],[Nombre cuenta]]</f>
        <v>602/ Compras de otros aprovisionamientos</v>
      </c>
      <c r="S182" s="30">
        <f>YEAR(Tabla_Gtos_Ingresos7[[#This Row],[Fecha]])</f>
        <v>2010</v>
      </c>
      <c r="T182" s="27">
        <f>MONTH(Tabla_Gtos_Ingresos7[[#This Row],[Fecha]])</f>
        <v>10</v>
      </c>
      <c r="U182" s="30">
        <f>ROUNDUP(MONTH(Tabla_Gtos_Ingresos7[[#This Row],[Fecha]])/3, 0)</f>
        <v>4</v>
      </c>
      <c r="V182" s="30">
        <f>WEEKNUM(Tabla_Gtos_Ingresos7[[#This Row],[Fecha]])</f>
        <v>43</v>
      </c>
      <c r="W182" s="30">
        <f>(Tabla_Gtos_Ingresos7[[#This Row],[Factor]]*Tabla_Gtos_Ingresos7[[#This Row],[Haber]])+(Tabla_Gtos_Ingresos7[[#This Row],[Factor]]*Tabla_Gtos_Ingresos7[[#This Row],[Debe]])</f>
        <v>-132.88999999999999</v>
      </c>
      <c r="X182" s="30">
        <f>VLOOKUP(Tabla_Gtos_Ingresos7[[#This Row],[3 digitos]],PGC_Gtos_e_Ingresos[],3,FALSE)</f>
        <v>-1</v>
      </c>
    </row>
    <row r="183" spans="1:24">
      <c r="A183" s="1">
        <v>87</v>
      </c>
      <c r="B183" s="13">
        <v>40200</v>
      </c>
      <c r="C183" s="15">
        <v>62900003</v>
      </c>
      <c r="D183" s="1" t="s">
        <v>523</v>
      </c>
      <c r="E183" s="1" t="s">
        <v>30</v>
      </c>
      <c r="F183" s="12">
        <v>6000</v>
      </c>
      <c r="G183" s="12">
        <v>0</v>
      </c>
      <c r="H183" s="26" t="str">
        <f>MID(Tabla_Gtos_Ingresos7[[#This Row],[Subcuenta]],1,4)</f>
        <v>6290</v>
      </c>
      <c r="I183" s="27">
        <f>VALUE(MID(Tabla_Gtos_Ingresos7[[#This Row],[4 digitos]],1,3))</f>
        <v>629</v>
      </c>
      <c r="J183" s="27">
        <f>VALUE(MID(Tabla_Gtos_Ingresos7[[#This Row],[3 digitos]],1,2))</f>
        <v>62</v>
      </c>
      <c r="K183" s="28" t="str">
        <f>VLOOKUP(Tabla_Gtos_Ingresos7[[#This Row],[3 digitos]],PGC_Gtos_e_Ingresos[],4,FALSE)</f>
        <v>7.a</v>
      </c>
      <c r="L183" s="30" t="str">
        <f>VLOOKUP(Tabla_Gtos_Ingresos7[[#This Row],[Grupo 1]],Tabla3[],4,FALSE)</f>
        <v>7. Otros Gastos de Explotación</v>
      </c>
      <c r="M183" s="30" t="str">
        <f>VLOOKUP(Tabla_Gtos_Ingresos7[[#This Row],[Grupo 1]],Tabla3[],5,FALSE)</f>
        <v>7.a Servicios Exteriores</v>
      </c>
      <c r="N183" s="28" t="str">
        <f>VLOOKUP(Tabla_Gtos_Ingresos7[[#This Row],[Grupo 1]],Tabla3[],10,FALSE)</f>
        <v>G</v>
      </c>
      <c r="O183" s="28" t="str">
        <f>VLOOKUP(Tabla_Gtos_Ingresos7[[#This Row],[Grupo 1]],Tabla3[],6,FALSE)</f>
        <v>Explotación</v>
      </c>
      <c r="P183" s="28">
        <f>VLOOKUP(Tabla_Gtos_Ingresos7[[#This Row],[Grupo 1]],Tabla3[],2,FALSE)</f>
        <v>7</v>
      </c>
      <c r="Q183" s="29" t="str">
        <f>VLOOKUP(Tabla_Gtos_Ingresos7[[#This Row],[3 digitos]],PGC_Gtos_e_Ingresos[],2,FALSE)</f>
        <v xml:space="preserve"> Otros servicios</v>
      </c>
      <c r="R183" s="30" t="str">
        <f>Tabla_Gtos_Ingresos7[[#This Row],[3 digitos]]&amp;"/"&amp;Tabla_Gtos_Ingresos7[[#This Row],[Nombre cuenta]]</f>
        <v>629/ Otros servicios</v>
      </c>
      <c r="S183" s="30">
        <f>YEAR(Tabla_Gtos_Ingresos7[[#This Row],[Fecha]])</f>
        <v>2010</v>
      </c>
      <c r="T183" s="27">
        <f>MONTH(Tabla_Gtos_Ingresos7[[#This Row],[Fecha]])</f>
        <v>1</v>
      </c>
      <c r="U183" s="30">
        <f>ROUNDUP(MONTH(Tabla_Gtos_Ingresos7[[#This Row],[Fecha]])/3, 0)</f>
        <v>1</v>
      </c>
      <c r="V183" s="30">
        <f>WEEKNUM(Tabla_Gtos_Ingresos7[[#This Row],[Fecha]])</f>
        <v>4</v>
      </c>
      <c r="W183" s="30">
        <f>(Tabla_Gtos_Ingresos7[[#This Row],[Factor]]*Tabla_Gtos_Ingresos7[[#This Row],[Haber]])+(Tabla_Gtos_Ingresos7[[#This Row],[Factor]]*Tabla_Gtos_Ingresos7[[#This Row],[Debe]])</f>
        <v>-6000</v>
      </c>
      <c r="X183" s="30">
        <f>VLOOKUP(Tabla_Gtos_Ingresos7[[#This Row],[3 digitos]],PGC_Gtos_e_Ingresos[],3,FALSE)</f>
        <v>-1</v>
      </c>
    </row>
    <row r="184" spans="1:24">
      <c r="A184" s="1">
        <v>282</v>
      </c>
      <c r="B184" s="13">
        <v>40231</v>
      </c>
      <c r="C184" s="15">
        <v>62200013</v>
      </c>
      <c r="D184" s="1" t="s">
        <v>21</v>
      </c>
      <c r="E184" s="1" t="s">
        <v>911</v>
      </c>
      <c r="F184" s="12">
        <v>725.62</v>
      </c>
      <c r="G184" s="12">
        <v>0</v>
      </c>
      <c r="H184" s="26" t="str">
        <f>MID(Tabla_Gtos_Ingresos7[[#This Row],[Subcuenta]],1,4)</f>
        <v>6220</v>
      </c>
      <c r="I184" s="27">
        <f>VALUE(MID(Tabla_Gtos_Ingresos7[[#This Row],[4 digitos]],1,3))</f>
        <v>622</v>
      </c>
      <c r="J184" s="27">
        <f>VALUE(MID(Tabla_Gtos_Ingresos7[[#This Row],[3 digitos]],1,2))</f>
        <v>62</v>
      </c>
      <c r="K184" s="28" t="str">
        <f>VLOOKUP(Tabla_Gtos_Ingresos7[[#This Row],[3 digitos]],PGC_Gtos_e_Ingresos[],4,FALSE)</f>
        <v>7.a</v>
      </c>
      <c r="L184" s="30" t="str">
        <f>VLOOKUP(Tabla_Gtos_Ingresos7[[#This Row],[Grupo 1]],Tabla3[],4,FALSE)</f>
        <v>7. Otros Gastos de Explotación</v>
      </c>
      <c r="M184" s="30" t="str">
        <f>VLOOKUP(Tabla_Gtos_Ingresos7[[#This Row],[Grupo 1]],Tabla3[],5,FALSE)</f>
        <v>7.a Servicios Exteriores</v>
      </c>
      <c r="N184" s="28" t="str">
        <f>VLOOKUP(Tabla_Gtos_Ingresos7[[#This Row],[Grupo 1]],Tabla3[],10,FALSE)</f>
        <v>G</v>
      </c>
      <c r="O184" s="28" t="str">
        <f>VLOOKUP(Tabla_Gtos_Ingresos7[[#This Row],[Grupo 1]],Tabla3[],6,FALSE)</f>
        <v>Explotación</v>
      </c>
      <c r="P184" s="28">
        <f>VLOOKUP(Tabla_Gtos_Ingresos7[[#This Row],[Grupo 1]],Tabla3[],2,FALSE)</f>
        <v>7</v>
      </c>
      <c r="Q184" s="29" t="str">
        <f>VLOOKUP(Tabla_Gtos_Ingresos7[[#This Row],[3 digitos]],PGC_Gtos_e_Ingresos[],2,FALSE)</f>
        <v xml:space="preserve"> Reparaciones y conservación</v>
      </c>
      <c r="R184" s="30" t="str">
        <f>Tabla_Gtos_Ingresos7[[#This Row],[3 digitos]]&amp;"/"&amp;Tabla_Gtos_Ingresos7[[#This Row],[Nombre cuenta]]</f>
        <v>622/ Reparaciones y conservación</v>
      </c>
      <c r="S184" s="30">
        <f>YEAR(Tabla_Gtos_Ingresos7[[#This Row],[Fecha]])</f>
        <v>2010</v>
      </c>
      <c r="T184" s="27">
        <f>MONTH(Tabla_Gtos_Ingresos7[[#This Row],[Fecha]])</f>
        <v>2</v>
      </c>
      <c r="U184" s="30">
        <f>ROUNDUP(MONTH(Tabla_Gtos_Ingresos7[[#This Row],[Fecha]])/3, 0)</f>
        <v>1</v>
      </c>
      <c r="V184" s="30">
        <f>WEEKNUM(Tabla_Gtos_Ingresos7[[#This Row],[Fecha]])</f>
        <v>9</v>
      </c>
      <c r="W184" s="30">
        <f>(Tabla_Gtos_Ingresos7[[#This Row],[Factor]]*Tabla_Gtos_Ingresos7[[#This Row],[Haber]])+(Tabla_Gtos_Ingresos7[[#This Row],[Factor]]*Tabla_Gtos_Ingresos7[[#This Row],[Debe]])</f>
        <v>-725.62</v>
      </c>
      <c r="X184" s="30">
        <f>VLOOKUP(Tabla_Gtos_Ingresos7[[#This Row],[3 digitos]],PGC_Gtos_e_Ingresos[],3,FALSE)</f>
        <v>-1</v>
      </c>
    </row>
    <row r="185" spans="1:24">
      <c r="A185" s="1">
        <v>970</v>
      </c>
      <c r="B185" s="13">
        <v>40320</v>
      </c>
      <c r="C185" s="15">
        <v>62200026</v>
      </c>
      <c r="D185" s="1" t="s">
        <v>21</v>
      </c>
      <c r="E185" s="1" t="s">
        <v>654</v>
      </c>
      <c r="F185" s="12">
        <v>60</v>
      </c>
      <c r="G185" s="12">
        <v>0</v>
      </c>
      <c r="H185" s="26" t="str">
        <f>MID(Tabla_Gtos_Ingresos7[[#This Row],[Subcuenta]],1,4)</f>
        <v>6220</v>
      </c>
      <c r="I185" s="27">
        <f>VALUE(MID(Tabla_Gtos_Ingresos7[[#This Row],[4 digitos]],1,3))</f>
        <v>622</v>
      </c>
      <c r="J185" s="27">
        <f>VALUE(MID(Tabla_Gtos_Ingresos7[[#This Row],[3 digitos]],1,2))</f>
        <v>62</v>
      </c>
      <c r="K185" s="28" t="str">
        <f>VLOOKUP(Tabla_Gtos_Ingresos7[[#This Row],[3 digitos]],PGC_Gtos_e_Ingresos[],4,FALSE)</f>
        <v>7.a</v>
      </c>
      <c r="L185" s="30" t="str">
        <f>VLOOKUP(Tabla_Gtos_Ingresos7[[#This Row],[Grupo 1]],Tabla3[],4,FALSE)</f>
        <v>7. Otros Gastos de Explotación</v>
      </c>
      <c r="M185" s="30" t="str">
        <f>VLOOKUP(Tabla_Gtos_Ingresos7[[#This Row],[Grupo 1]],Tabla3[],5,FALSE)</f>
        <v>7.a Servicios Exteriores</v>
      </c>
      <c r="N185" s="28" t="str">
        <f>VLOOKUP(Tabla_Gtos_Ingresos7[[#This Row],[Grupo 1]],Tabla3[],10,FALSE)</f>
        <v>G</v>
      </c>
      <c r="O185" s="28" t="str">
        <f>VLOOKUP(Tabla_Gtos_Ingresos7[[#This Row],[Grupo 1]],Tabla3[],6,FALSE)</f>
        <v>Explotación</v>
      </c>
      <c r="P185" s="28">
        <f>VLOOKUP(Tabla_Gtos_Ingresos7[[#This Row],[Grupo 1]],Tabla3[],2,FALSE)</f>
        <v>7</v>
      </c>
      <c r="Q185" s="29" t="str">
        <f>VLOOKUP(Tabla_Gtos_Ingresos7[[#This Row],[3 digitos]],PGC_Gtos_e_Ingresos[],2,FALSE)</f>
        <v xml:space="preserve"> Reparaciones y conservación</v>
      </c>
      <c r="R185" s="30" t="str">
        <f>Tabla_Gtos_Ingresos7[[#This Row],[3 digitos]]&amp;"/"&amp;Tabla_Gtos_Ingresos7[[#This Row],[Nombre cuenta]]</f>
        <v>622/ Reparaciones y conservación</v>
      </c>
      <c r="S185" s="30">
        <f>YEAR(Tabla_Gtos_Ingresos7[[#This Row],[Fecha]])</f>
        <v>2010</v>
      </c>
      <c r="T185" s="27">
        <f>MONTH(Tabla_Gtos_Ingresos7[[#This Row],[Fecha]])</f>
        <v>5</v>
      </c>
      <c r="U185" s="30">
        <f>ROUNDUP(MONTH(Tabla_Gtos_Ingresos7[[#This Row],[Fecha]])/3, 0)</f>
        <v>2</v>
      </c>
      <c r="V185" s="30">
        <f>WEEKNUM(Tabla_Gtos_Ingresos7[[#This Row],[Fecha]])</f>
        <v>21</v>
      </c>
      <c r="W185" s="30">
        <f>(Tabla_Gtos_Ingresos7[[#This Row],[Factor]]*Tabla_Gtos_Ingresos7[[#This Row],[Haber]])+(Tabla_Gtos_Ingresos7[[#This Row],[Factor]]*Tabla_Gtos_Ingresos7[[#This Row],[Debe]])</f>
        <v>-60</v>
      </c>
      <c r="X185" s="30">
        <f>VLOOKUP(Tabla_Gtos_Ingresos7[[#This Row],[3 digitos]],PGC_Gtos_e_Ingresos[],3,FALSE)</f>
        <v>-1</v>
      </c>
    </row>
    <row r="186" spans="1:24">
      <c r="A186" s="1">
        <v>971</v>
      </c>
      <c r="B186" s="13">
        <v>40320</v>
      </c>
      <c r="C186" s="15">
        <v>62200027</v>
      </c>
      <c r="D186" s="1" t="s">
        <v>21</v>
      </c>
      <c r="E186" s="1" t="s">
        <v>655</v>
      </c>
      <c r="F186" s="12">
        <v>120</v>
      </c>
      <c r="G186" s="12">
        <v>0</v>
      </c>
      <c r="H186" s="26" t="str">
        <f>MID(Tabla_Gtos_Ingresos7[[#This Row],[Subcuenta]],1,4)</f>
        <v>6220</v>
      </c>
      <c r="I186" s="27">
        <f>VALUE(MID(Tabla_Gtos_Ingresos7[[#This Row],[4 digitos]],1,3))</f>
        <v>622</v>
      </c>
      <c r="J186" s="27">
        <f>VALUE(MID(Tabla_Gtos_Ingresos7[[#This Row],[3 digitos]],1,2))</f>
        <v>62</v>
      </c>
      <c r="K186" s="28" t="str">
        <f>VLOOKUP(Tabla_Gtos_Ingresos7[[#This Row],[3 digitos]],PGC_Gtos_e_Ingresos[],4,FALSE)</f>
        <v>7.a</v>
      </c>
      <c r="L186" s="30" t="str">
        <f>VLOOKUP(Tabla_Gtos_Ingresos7[[#This Row],[Grupo 1]],Tabla3[],4,FALSE)</f>
        <v>7. Otros Gastos de Explotación</v>
      </c>
      <c r="M186" s="30" t="str">
        <f>VLOOKUP(Tabla_Gtos_Ingresos7[[#This Row],[Grupo 1]],Tabla3[],5,FALSE)</f>
        <v>7.a Servicios Exteriores</v>
      </c>
      <c r="N186" s="28" t="str">
        <f>VLOOKUP(Tabla_Gtos_Ingresos7[[#This Row],[Grupo 1]],Tabla3[],10,FALSE)</f>
        <v>G</v>
      </c>
      <c r="O186" s="28" t="str">
        <f>VLOOKUP(Tabla_Gtos_Ingresos7[[#This Row],[Grupo 1]],Tabla3[],6,FALSE)</f>
        <v>Explotación</v>
      </c>
      <c r="P186" s="28">
        <f>VLOOKUP(Tabla_Gtos_Ingresos7[[#This Row],[Grupo 1]],Tabla3[],2,FALSE)</f>
        <v>7</v>
      </c>
      <c r="Q186" s="29" t="str">
        <f>VLOOKUP(Tabla_Gtos_Ingresos7[[#This Row],[3 digitos]],PGC_Gtos_e_Ingresos[],2,FALSE)</f>
        <v xml:space="preserve"> Reparaciones y conservación</v>
      </c>
      <c r="R186" s="30" t="str">
        <f>Tabla_Gtos_Ingresos7[[#This Row],[3 digitos]]&amp;"/"&amp;Tabla_Gtos_Ingresos7[[#This Row],[Nombre cuenta]]</f>
        <v>622/ Reparaciones y conservación</v>
      </c>
      <c r="S186" s="30">
        <f>YEAR(Tabla_Gtos_Ingresos7[[#This Row],[Fecha]])</f>
        <v>2010</v>
      </c>
      <c r="T186" s="27">
        <f>MONTH(Tabla_Gtos_Ingresos7[[#This Row],[Fecha]])</f>
        <v>5</v>
      </c>
      <c r="U186" s="30">
        <f>ROUNDUP(MONTH(Tabla_Gtos_Ingresos7[[#This Row],[Fecha]])/3, 0)</f>
        <v>2</v>
      </c>
      <c r="V186" s="30">
        <f>WEEKNUM(Tabla_Gtos_Ingresos7[[#This Row],[Fecha]])</f>
        <v>21</v>
      </c>
      <c r="W186" s="30">
        <f>(Tabla_Gtos_Ingresos7[[#This Row],[Factor]]*Tabla_Gtos_Ingresos7[[#This Row],[Haber]])+(Tabla_Gtos_Ingresos7[[#This Row],[Factor]]*Tabla_Gtos_Ingresos7[[#This Row],[Debe]])</f>
        <v>-120</v>
      </c>
      <c r="X186" s="30">
        <f>VLOOKUP(Tabla_Gtos_Ingresos7[[#This Row],[3 digitos]],PGC_Gtos_e_Ingresos[],3,FALSE)</f>
        <v>-1</v>
      </c>
    </row>
    <row r="187" spans="1:24">
      <c r="A187" s="1">
        <v>1559</v>
      </c>
      <c r="B187" s="13">
        <v>40381</v>
      </c>
      <c r="C187" s="15">
        <v>60700010</v>
      </c>
      <c r="D187" s="1" t="s">
        <v>18</v>
      </c>
      <c r="E187" s="1" t="s">
        <v>342</v>
      </c>
      <c r="F187" s="12">
        <v>650</v>
      </c>
      <c r="G187" s="12">
        <v>0</v>
      </c>
      <c r="H187" s="26" t="str">
        <f>MID(Tabla_Gtos_Ingresos7[[#This Row],[Subcuenta]],1,4)</f>
        <v>6070</v>
      </c>
      <c r="I187" s="27">
        <f>VALUE(MID(Tabla_Gtos_Ingresos7[[#This Row],[4 digitos]],1,3))</f>
        <v>607</v>
      </c>
      <c r="J187" s="27">
        <f>VALUE(MID(Tabla_Gtos_Ingresos7[[#This Row],[3 digitos]],1,2))</f>
        <v>60</v>
      </c>
      <c r="K187" s="28" t="str">
        <f>VLOOKUP(Tabla_Gtos_Ingresos7[[#This Row],[3 digitos]],PGC_Gtos_e_Ingresos[],4,FALSE)</f>
        <v>4.c</v>
      </c>
      <c r="L187" s="30" t="str">
        <f>VLOOKUP(Tabla_Gtos_Ingresos7[[#This Row],[Grupo 1]],Tabla3[],4,FALSE)</f>
        <v>4. Aprovisionamientos</v>
      </c>
      <c r="M187" s="30" t="str">
        <f>VLOOKUP(Tabla_Gtos_Ingresos7[[#This Row],[Grupo 1]],Tabla3[],5,FALSE)</f>
        <v>4.c Trabajos Realizados por Otras Empresas</v>
      </c>
      <c r="N187" s="28" t="str">
        <f>VLOOKUP(Tabla_Gtos_Ingresos7[[#This Row],[Grupo 1]],Tabla3[],10,FALSE)</f>
        <v>G</v>
      </c>
      <c r="O187" s="28" t="str">
        <f>VLOOKUP(Tabla_Gtos_Ingresos7[[#This Row],[Grupo 1]],Tabla3[],6,FALSE)</f>
        <v>Explotación</v>
      </c>
      <c r="P187" s="28">
        <f>VLOOKUP(Tabla_Gtos_Ingresos7[[#This Row],[Grupo 1]],Tabla3[],2,FALSE)</f>
        <v>4</v>
      </c>
      <c r="Q187" s="29" t="str">
        <f>VLOOKUP(Tabla_Gtos_Ingresos7[[#This Row],[3 digitos]],PGC_Gtos_e_Ingresos[],2,FALSE)</f>
        <v xml:space="preserve"> Trabajos realizados por otras empresas</v>
      </c>
      <c r="R187" s="30" t="str">
        <f>Tabla_Gtos_Ingresos7[[#This Row],[3 digitos]]&amp;"/"&amp;Tabla_Gtos_Ingresos7[[#This Row],[Nombre cuenta]]</f>
        <v>607/ Trabajos realizados por otras empresas</v>
      </c>
      <c r="S187" s="30">
        <f>YEAR(Tabla_Gtos_Ingresos7[[#This Row],[Fecha]])</f>
        <v>2010</v>
      </c>
      <c r="T187" s="27">
        <f>MONTH(Tabla_Gtos_Ingresos7[[#This Row],[Fecha]])</f>
        <v>7</v>
      </c>
      <c r="U187" s="30">
        <f>ROUNDUP(MONTH(Tabla_Gtos_Ingresos7[[#This Row],[Fecha]])/3, 0)</f>
        <v>3</v>
      </c>
      <c r="V187" s="30">
        <f>WEEKNUM(Tabla_Gtos_Ingresos7[[#This Row],[Fecha]])</f>
        <v>30</v>
      </c>
      <c r="W187" s="30">
        <f>(Tabla_Gtos_Ingresos7[[#This Row],[Factor]]*Tabla_Gtos_Ingresos7[[#This Row],[Haber]])+(Tabla_Gtos_Ingresos7[[#This Row],[Factor]]*Tabla_Gtos_Ingresos7[[#This Row],[Debe]])</f>
        <v>-650</v>
      </c>
      <c r="X187" s="30">
        <f>VLOOKUP(Tabla_Gtos_Ingresos7[[#This Row],[3 digitos]],PGC_Gtos_e_Ingresos[],3,FALSE)</f>
        <v>-1</v>
      </c>
    </row>
    <row r="188" spans="1:24">
      <c r="A188" s="1">
        <v>1558</v>
      </c>
      <c r="B188" s="13">
        <v>40381</v>
      </c>
      <c r="C188" s="15">
        <v>70000120</v>
      </c>
      <c r="D188" s="1" t="s">
        <v>45</v>
      </c>
      <c r="E188" s="1" t="s">
        <v>59</v>
      </c>
      <c r="F188" s="12">
        <v>0</v>
      </c>
      <c r="G188" s="12">
        <v>86.9</v>
      </c>
      <c r="H188" s="26" t="str">
        <f>MID(Tabla_Gtos_Ingresos7[[#This Row],[Subcuenta]],1,4)</f>
        <v>7000</v>
      </c>
      <c r="I188" s="27">
        <f>VALUE(MID(Tabla_Gtos_Ingresos7[[#This Row],[4 digitos]],1,3))</f>
        <v>700</v>
      </c>
      <c r="J188" s="27">
        <f>VALUE(MID(Tabla_Gtos_Ingresos7[[#This Row],[3 digitos]],1,2))</f>
        <v>70</v>
      </c>
      <c r="K188" s="28" t="str">
        <f>VLOOKUP(Tabla_Gtos_Ingresos7[[#This Row],[3 digitos]],PGC_Gtos_e_Ingresos[],4,FALSE)</f>
        <v>1a</v>
      </c>
      <c r="L188" s="30" t="str">
        <f>VLOOKUP(Tabla_Gtos_Ingresos7[[#This Row],[Grupo 1]],Tabla3[],4,FALSE)</f>
        <v>1. Importe Neto Cifra de Negocios</v>
      </c>
      <c r="M188" s="30" t="str">
        <f>VLOOKUP(Tabla_Gtos_Ingresos7[[#This Row],[Grupo 1]],Tabla3[],5,FALSE)</f>
        <v>1.a Ventas</v>
      </c>
      <c r="N188" s="28" t="str">
        <f>VLOOKUP(Tabla_Gtos_Ingresos7[[#This Row],[Grupo 1]],Tabla3[],10,FALSE)</f>
        <v>I</v>
      </c>
      <c r="O188" s="28" t="str">
        <f>VLOOKUP(Tabla_Gtos_Ingresos7[[#This Row],[Grupo 1]],Tabla3[],6,FALSE)</f>
        <v>Explotación</v>
      </c>
      <c r="P188" s="28">
        <f>VLOOKUP(Tabla_Gtos_Ingresos7[[#This Row],[Grupo 1]],Tabla3[],2,FALSE)</f>
        <v>1</v>
      </c>
      <c r="Q188" s="29" t="str">
        <f>VLOOKUP(Tabla_Gtos_Ingresos7[[#This Row],[3 digitos]],PGC_Gtos_e_Ingresos[],2,FALSE)</f>
        <v xml:space="preserve"> Ventas de mercaderías</v>
      </c>
      <c r="R188" s="30" t="str">
        <f>Tabla_Gtos_Ingresos7[[#This Row],[3 digitos]]&amp;"/"&amp;Tabla_Gtos_Ingresos7[[#This Row],[Nombre cuenta]]</f>
        <v>700/ Ventas de mercaderías</v>
      </c>
      <c r="S188" s="30">
        <f>YEAR(Tabla_Gtos_Ingresos7[[#This Row],[Fecha]])</f>
        <v>2010</v>
      </c>
      <c r="T188" s="27">
        <f>MONTH(Tabla_Gtos_Ingresos7[[#This Row],[Fecha]])</f>
        <v>7</v>
      </c>
      <c r="U188" s="30">
        <f>ROUNDUP(MONTH(Tabla_Gtos_Ingresos7[[#This Row],[Fecha]])/3, 0)</f>
        <v>3</v>
      </c>
      <c r="V188" s="30">
        <f>WEEKNUM(Tabla_Gtos_Ingresos7[[#This Row],[Fecha]])</f>
        <v>30</v>
      </c>
      <c r="W188" s="30">
        <f>(Tabla_Gtos_Ingresos7[[#This Row],[Factor]]*Tabla_Gtos_Ingresos7[[#This Row],[Haber]])+(Tabla_Gtos_Ingresos7[[#This Row],[Factor]]*Tabla_Gtos_Ingresos7[[#This Row],[Debe]])</f>
        <v>86.9</v>
      </c>
      <c r="X188" s="30">
        <f>VLOOKUP(Tabla_Gtos_Ingresos7[[#This Row],[3 digitos]],PGC_Gtos_e_Ingresos[],3,FALSE)</f>
        <v>1</v>
      </c>
    </row>
    <row r="189" spans="1:24">
      <c r="A189" s="1">
        <v>2105</v>
      </c>
      <c r="B189" s="13">
        <v>40443</v>
      </c>
      <c r="C189" s="14">
        <v>60200011</v>
      </c>
      <c r="D189" s="10" t="s">
        <v>15</v>
      </c>
      <c r="E189" s="1" t="s">
        <v>296</v>
      </c>
      <c r="F189" s="12">
        <v>230.42</v>
      </c>
      <c r="G189" s="12">
        <v>0</v>
      </c>
      <c r="H189" s="26" t="str">
        <f>MID(Tabla_Gtos_Ingresos7[[#This Row],[Subcuenta]],1,4)</f>
        <v>6020</v>
      </c>
      <c r="I189" s="27">
        <f>VALUE(MID(Tabla_Gtos_Ingresos7[[#This Row],[4 digitos]],1,3))</f>
        <v>602</v>
      </c>
      <c r="J189" s="27">
        <f>VALUE(MID(Tabla_Gtos_Ingresos7[[#This Row],[3 digitos]],1,2))</f>
        <v>60</v>
      </c>
      <c r="K189" s="28" t="str">
        <f>VLOOKUP(Tabla_Gtos_Ingresos7[[#This Row],[3 digitos]],PGC_Gtos_e_Ingresos[],4,FALSE)</f>
        <v>4.b</v>
      </c>
      <c r="L189" s="30" t="str">
        <f>VLOOKUP(Tabla_Gtos_Ingresos7[[#This Row],[Grupo 1]],Tabla3[],4,FALSE)</f>
        <v>4. Aprovisionamientos</v>
      </c>
      <c r="M189" s="30" t="str">
        <f>VLOOKUP(Tabla_Gtos_Ingresos7[[#This Row],[Grupo 1]],Tabla3[],5,FALSE)</f>
        <v>4.b Consumos MP y otros</v>
      </c>
      <c r="N189" s="28" t="str">
        <f>VLOOKUP(Tabla_Gtos_Ingresos7[[#This Row],[Grupo 1]],Tabla3[],10,FALSE)</f>
        <v>G</v>
      </c>
      <c r="O189" s="28" t="str">
        <f>VLOOKUP(Tabla_Gtos_Ingresos7[[#This Row],[Grupo 1]],Tabla3[],6,FALSE)</f>
        <v>Explotación</v>
      </c>
      <c r="P189" s="28">
        <f>VLOOKUP(Tabla_Gtos_Ingresos7[[#This Row],[Grupo 1]],Tabla3[],2,FALSE)</f>
        <v>4</v>
      </c>
      <c r="Q189" s="29" t="str">
        <f>VLOOKUP(Tabla_Gtos_Ingresos7[[#This Row],[3 digitos]],PGC_Gtos_e_Ingresos[],2,FALSE)</f>
        <v xml:space="preserve"> Compras de otros aprovisionamientos</v>
      </c>
      <c r="R189" s="30" t="str">
        <f>Tabla_Gtos_Ingresos7[[#This Row],[3 digitos]]&amp;"/"&amp;Tabla_Gtos_Ingresos7[[#This Row],[Nombre cuenta]]</f>
        <v>602/ Compras de otros aprovisionamientos</v>
      </c>
      <c r="S189" s="30">
        <f>YEAR(Tabla_Gtos_Ingresos7[[#This Row],[Fecha]])</f>
        <v>2010</v>
      </c>
      <c r="T189" s="27">
        <f>MONTH(Tabla_Gtos_Ingresos7[[#This Row],[Fecha]])</f>
        <v>9</v>
      </c>
      <c r="U189" s="30">
        <f>ROUNDUP(MONTH(Tabla_Gtos_Ingresos7[[#This Row],[Fecha]])/3, 0)</f>
        <v>3</v>
      </c>
      <c r="V189" s="30">
        <f>WEEKNUM(Tabla_Gtos_Ingresos7[[#This Row],[Fecha]])</f>
        <v>39</v>
      </c>
      <c r="W189" s="30">
        <f>(Tabla_Gtos_Ingresos7[[#This Row],[Factor]]*Tabla_Gtos_Ingresos7[[#This Row],[Haber]])+(Tabla_Gtos_Ingresos7[[#This Row],[Factor]]*Tabla_Gtos_Ingresos7[[#This Row],[Debe]])</f>
        <v>-230.42</v>
      </c>
      <c r="X189" s="30">
        <f>VLOOKUP(Tabla_Gtos_Ingresos7[[#This Row],[3 digitos]],PGC_Gtos_e_Ingresos[],3,FALSE)</f>
        <v>-1</v>
      </c>
    </row>
    <row r="190" spans="1:24">
      <c r="A190" s="1">
        <v>2103</v>
      </c>
      <c r="B190" s="13">
        <v>40443</v>
      </c>
      <c r="C190" s="15">
        <v>62400029</v>
      </c>
      <c r="D190" s="1" t="s">
        <v>23</v>
      </c>
      <c r="E190" s="1" t="s">
        <v>457</v>
      </c>
      <c r="F190" s="12">
        <v>128.49</v>
      </c>
      <c r="G190" s="12">
        <v>0</v>
      </c>
      <c r="H190" s="26" t="str">
        <f>MID(Tabla_Gtos_Ingresos7[[#This Row],[Subcuenta]],1,4)</f>
        <v>6240</v>
      </c>
      <c r="I190" s="27">
        <f>VALUE(MID(Tabla_Gtos_Ingresos7[[#This Row],[4 digitos]],1,3))</f>
        <v>624</v>
      </c>
      <c r="J190" s="27">
        <f>VALUE(MID(Tabla_Gtos_Ingresos7[[#This Row],[3 digitos]],1,2))</f>
        <v>62</v>
      </c>
      <c r="K190" s="28" t="str">
        <f>VLOOKUP(Tabla_Gtos_Ingresos7[[#This Row],[3 digitos]],PGC_Gtos_e_Ingresos[],4,FALSE)</f>
        <v>7.a</v>
      </c>
      <c r="L190" s="30" t="str">
        <f>VLOOKUP(Tabla_Gtos_Ingresos7[[#This Row],[Grupo 1]],Tabla3[],4,FALSE)</f>
        <v>7. Otros Gastos de Explotación</v>
      </c>
      <c r="M190" s="30" t="str">
        <f>VLOOKUP(Tabla_Gtos_Ingresos7[[#This Row],[Grupo 1]],Tabla3[],5,FALSE)</f>
        <v>7.a Servicios Exteriores</v>
      </c>
      <c r="N190" s="28" t="str">
        <f>VLOOKUP(Tabla_Gtos_Ingresos7[[#This Row],[Grupo 1]],Tabla3[],10,FALSE)</f>
        <v>G</v>
      </c>
      <c r="O190" s="28" t="str">
        <f>VLOOKUP(Tabla_Gtos_Ingresos7[[#This Row],[Grupo 1]],Tabla3[],6,FALSE)</f>
        <v>Explotación</v>
      </c>
      <c r="P190" s="28">
        <f>VLOOKUP(Tabla_Gtos_Ingresos7[[#This Row],[Grupo 1]],Tabla3[],2,FALSE)</f>
        <v>7</v>
      </c>
      <c r="Q190" s="29" t="str">
        <f>VLOOKUP(Tabla_Gtos_Ingresos7[[#This Row],[3 digitos]],PGC_Gtos_e_Ingresos[],2,FALSE)</f>
        <v xml:space="preserve"> Transportes</v>
      </c>
      <c r="R190" s="30" t="str">
        <f>Tabla_Gtos_Ingresos7[[#This Row],[3 digitos]]&amp;"/"&amp;Tabla_Gtos_Ingresos7[[#This Row],[Nombre cuenta]]</f>
        <v>624/ Transportes</v>
      </c>
      <c r="S190" s="30">
        <f>YEAR(Tabla_Gtos_Ingresos7[[#This Row],[Fecha]])</f>
        <v>2010</v>
      </c>
      <c r="T190" s="27">
        <f>MONTH(Tabla_Gtos_Ingresos7[[#This Row],[Fecha]])</f>
        <v>9</v>
      </c>
      <c r="U190" s="30">
        <f>ROUNDUP(MONTH(Tabla_Gtos_Ingresos7[[#This Row],[Fecha]])/3, 0)</f>
        <v>3</v>
      </c>
      <c r="V190" s="30">
        <f>WEEKNUM(Tabla_Gtos_Ingresos7[[#This Row],[Fecha]])</f>
        <v>39</v>
      </c>
      <c r="W190" s="30">
        <f>(Tabla_Gtos_Ingresos7[[#This Row],[Factor]]*Tabla_Gtos_Ingresos7[[#This Row],[Haber]])+(Tabla_Gtos_Ingresos7[[#This Row],[Factor]]*Tabla_Gtos_Ingresos7[[#This Row],[Debe]])</f>
        <v>-128.49</v>
      </c>
      <c r="X190" s="30">
        <f>VLOOKUP(Tabla_Gtos_Ingresos7[[#This Row],[3 digitos]],PGC_Gtos_e_Ingresos[],3,FALSE)</f>
        <v>-1</v>
      </c>
    </row>
    <row r="191" spans="1:24">
      <c r="A191" s="1">
        <v>2104</v>
      </c>
      <c r="B191" s="13">
        <v>40443</v>
      </c>
      <c r="C191" s="15">
        <v>62400030</v>
      </c>
      <c r="D191" s="1" t="s">
        <v>23</v>
      </c>
      <c r="E191" s="1" t="s">
        <v>935</v>
      </c>
      <c r="F191" s="12">
        <v>1793.6</v>
      </c>
      <c r="G191" s="12">
        <v>0</v>
      </c>
      <c r="H191" s="26" t="str">
        <f>MID(Tabla_Gtos_Ingresos7[[#This Row],[Subcuenta]],1,4)</f>
        <v>6240</v>
      </c>
      <c r="I191" s="27">
        <f>VALUE(MID(Tabla_Gtos_Ingresos7[[#This Row],[4 digitos]],1,3))</f>
        <v>624</v>
      </c>
      <c r="J191" s="27">
        <f>VALUE(MID(Tabla_Gtos_Ingresos7[[#This Row],[3 digitos]],1,2))</f>
        <v>62</v>
      </c>
      <c r="K191" s="28" t="str">
        <f>VLOOKUP(Tabla_Gtos_Ingresos7[[#This Row],[3 digitos]],PGC_Gtos_e_Ingresos[],4,FALSE)</f>
        <v>7.a</v>
      </c>
      <c r="L191" s="30" t="str">
        <f>VLOOKUP(Tabla_Gtos_Ingresos7[[#This Row],[Grupo 1]],Tabla3[],4,FALSE)</f>
        <v>7. Otros Gastos de Explotación</v>
      </c>
      <c r="M191" s="30" t="str">
        <f>VLOOKUP(Tabla_Gtos_Ingresos7[[#This Row],[Grupo 1]],Tabla3[],5,FALSE)</f>
        <v>7.a Servicios Exteriores</v>
      </c>
      <c r="N191" s="28" t="str">
        <f>VLOOKUP(Tabla_Gtos_Ingresos7[[#This Row],[Grupo 1]],Tabla3[],10,FALSE)</f>
        <v>G</v>
      </c>
      <c r="O191" s="28" t="str">
        <f>VLOOKUP(Tabla_Gtos_Ingresos7[[#This Row],[Grupo 1]],Tabla3[],6,FALSE)</f>
        <v>Explotación</v>
      </c>
      <c r="P191" s="28">
        <f>VLOOKUP(Tabla_Gtos_Ingresos7[[#This Row],[Grupo 1]],Tabla3[],2,FALSE)</f>
        <v>7</v>
      </c>
      <c r="Q191" s="29" t="str">
        <f>VLOOKUP(Tabla_Gtos_Ingresos7[[#This Row],[3 digitos]],PGC_Gtos_e_Ingresos[],2,FALSE)</f>
        <v xml:space="preserve"> Transportes</v>
      </c>
      <c r="R191" s="30" t="str">
        <f>Tabla_Gtos_Ingresos7[[#This Row],[3 digitos]]&amp;"/"&amp;Tabla_Gtos_Ingresos7[[#This Row],[Nombre cuenta]]</f>
        <v>624/ Transportes</v>
      </c>
      <c r="S191" s="30">
        <f>YEAR(Tabla_Gtos_Ingresos7[[#This Row],[Fecha]])</f>
        <v>2010</v>
      </c>
      <c r="T191" s="27">
        <f>MONTH(Tabla_Gtos_Ingresos7[[#This Row],[Fecha]])</f>
        <v>9</v>
      </c>
      <c r="U191" s="30">
        <f>ROUNDUP(MONTH(Tabla_Gtos_Ingresos7[[#This Row],[Fecha]])/3, 0)</f>
        <v>3</v>
      </c>
      <c r="V191" s="30">
        <f>WEEKNUM(Tabla_Gtos_Ingresos7[[#This Row],[Fecha]])</f>
        <v>39</v>
      </c>
      <c r="W191" s="30">
        <f>(Tabla_Gtos_Ingresos7[[#This Row],[Factor]]*Tabla_Gtos_Ingresos7[[#This Row],[Haber]])+(Tabla_Gtos_Ingresos7[[#This Row],[Factor]]*Tabla_Gtos_Ingresos7[[#This Row],[Debe]])</f>
        <v>-1793.6</v>
      </c>
      <c r="X191" s="30">
        <f>VLOOKUP(Tabla_Gtos_Ingresos7[[#This Row],[3 digitos]],PGC_Gtos_e_Ingresos[],3,FALSE)</f>
        <v>-1</v>
      </c>
    </row>
    <row r="192" spans="1:24">
      <c r="A192" s="1">
        <v>2698</v>
      </c>
      <c r="B192" s="13">
        <v>40504</v>
      </c>
      <c r="C192" s="15">
        <v>62200070</v>
      </c>
      <c r="D192" s="1" t="s">
        <v>21</v>
      </c>
      <c r="E192" s="1" t="s">
        <v>666</v>
      </c>
      <c r="F192" s="12">
        <v>120</v>
      </c>
      <c r="G192" s="12">
        <v>0</v>
      </c>
      <c r="H192" s="26" t="str">
        <f>MID(Tabla_Gtos_Ingresos7[[#This Row],[Subcuenta]],1,4)</f>
        <v>6220</v>
      </c>
      <c r="I192" s="27">
        <f>VALUE(MID(Tabla_Gtos_Ingresos7[[#This Row],[4 digitos]],1,3))</f>
        <v>622</v>
      </c>
      <c r="J192" s="27">
        <f>VALUE(MID(Tabla_Gtos_Ingresos7[[#This Row],[3 digitos]],1,2))</f>
        <v>62</v>
      </c>
      <c r="K192" s="28" t="str">
        <f>VLOOKUP(Tabla_Gtos_Ingresos7[[#This Row],[3 digitos]],PGC_Gtos_e_Ingresos[],4,FALSE)</f>
        <v>7.a</v>
      </c>
      <c r="L192" s="30" t="str">
        <f>VLOOKUP(Tabla_Gtos_Ingresos7[[#This Row],[Grupo 1]],Tabla3[],4,FALSE)</f>
        <v>7. Otros Gastos de Explotación</v>
      </c>
      <c r="M192" s="30" t="str">
        <f>VLOOKUP(Tabla_Gtos_Ingresos7[[#This Row],[Grupo 1]],Tabla3[],5,FALSE)</f>
        <v>7.a Servicios Exteriores</v>
      </c>
      <c r="N192" s="28" t="str">
        <f>VLOOKUP(Tabla_Gtos_Ingresos7[[#This Row],[Grupo 1]],Tabla3[],10,FALSE)</f>
        <v>G</v>
      </c>
      <c r="O192" s="28" t="str">
        <f>VLOOKUP(Tabla_Gtos_Ingresos7[[#This Row],[Grupo 1]],Tabla3[],6,FALSE)</f>
        <v>Explotación</v>
      </c>
      <c r="P192" s="28">
        <f>VLOOKUP(Tabla_Gtos_Ingresos7[[#This Row],[Grupo 1]],Tabla3[],2,FALSE)</f>
        <v>7</v>
      </c>
      <c r="Q192" s="29" t="str">
        <f>VLOOKUP(Tabla_Gtos_Ingresos7[[#This Row],[3 digitos]],PGC_Gtos_e_Ingresos[],2,FALSE)</f>
        <v xml:space="preserve"> Reparaciones y conservación</v>
      </c>
      <c r="R192" s="30" t="str">
        <f>Tabla_Gtos_Ingresos7[[#This Row],[3 digitos]]&amp;"/"&amp;Tabla_Gtos_Ingresos7[[#This Row],[Nombre cuenta]]</f>
        <v>622/ Reparaciones y conservación</v>
      </c>
      <c r="S192" s="30">
        <f>YEAR(Tabla_Gtos_Ingresos7[[#This Row],[Fecha]])</f>
        <v>2010</v>
      </c>
      <c r="T192" s="27">
        <f>MONTH(Tabla_Gtos_Ingresos7[[#This Row],[Fecha]])</f>
        <v>11</v>
      </c>
      <c r="U192" s="30">
        <f>ROUNDUP(MONTH(Tabla_Gtos_Ingresos7[[#This Row],[Fecha]])/3, 0)</f>
        <v>4</v>
      </c>
      <c r="V192" s="30">
        <f>WEEKNUM(Tabla_Gtos_Ingresos7[[#This Row],[Fecha]])</f>
        <v>48</v>
      </c>
      <c r="W192" s="30">
        <f>(Tabla_Gtos_Ingresos7[[#This Row],[Factor]]*Tabla_Gtos_Ingresos7[[#This Row],[Haber]])+(Tabla_Gtos_Ingresos7[[#This Row],[Factor]]*Tabla_Gtos_Ingresos7[[#This Row],[Debe]])</f>
        <v>-120</v>
      </c>
      <c r="X192" s="30">
        <f>VLOOKUP(Tabla_Gtos_Ingresos7[[#This Row],[3 digitos]],PGC_Gtos_e_Ingresos[],3,FALSE)</f>
        <v>-1</v>
      </c>
    </row>
    <row r="193" spans="1:24">
      <c r="A193" s="1">
        <v>2699</v>
      </c>
      <c r="B193" s="13">
        <v>40504</v>
      </c>
      <c r="C193" s="15">
        <v>62900016</v>
      </c>
      <c r="D193" s="1" t="s">
        <v>28</v>
      </c>
      <c r="E193" s="1" t="s">
        <v>668</v>
      </c>
      <c r="F193" s="12">
        <v>90</v>
      </c>
      <c r="G193" s="12">
        <v>0</v>
      </c>
      <c r="H193" s="26" t="str">
        <f>MID(Tabla_Gtos_Ingresos7[[#This Row],[Subcuenta]],1,4)</f>
        <v>6290</v>
      </c>
      <c r="I193" s="27">
        <f>VALUE(MID(Tabla_Gtos_Ingresos7[[#This Row],[4 digitos]],1,3))</f>
        <v>629</v>
      </c>
      <c r="J193" s="27">
        <f>VALUE(MID(Tabla_Gtos_Ingresos7[[#This Row],[3 digitos]],1,2))</f>
        <v>62</v>
      </c>
      <c r="K193" s="28" t="str">
        <f>VLOOKUP(Tabla_Gtos_Ingresos7[[#This Row],[3 digitos]],PGC_Gtos_e_Ingresos[],4,FALSE)</f>
        <v>7.a</v>
      </c>
      <c r="L193" s="30" t="str">
        <f>VLOOKUP(Tabla_Gtos_Ingresos7[[#This Row],[Grupo 1]],Tabla3[],4,FALSE)</f>
        <v>7. Otros Gastos de Explotación</v>
      </c>
      <c r="M193" s="30" t="str">
        <f>VLOOKUP(Tabla_Gtos_Ingresos7[[#This Row],[Grupo 1]],Tabla3[],5,FALSE)</f>
        <v>7.a Servicios Exteriores</v>
      </c>
      <c r="N193" s="28" t="str">
        <f>VLOOKUP(Tabla_Gtos_Ingresos7[[#This Row],[Grupo 1]],Tabla3[],10,FALSE)</f>
        <v>G</v>
      </c>
      <c r="O193" s="28" t="str">
        <f>VLOOKUP(Tabla_Gtos_Ingresos7[[#This Row],[Grupo 1]],Tabla3[],6,FALSE)</f>
        <v>Explotación</v>
      </c>
      <c r="P193" s="28">
        <f>VLOOKUP(Tabla_Gtos_Ingresos7[[#This Row],[Grupo 1]],Tabla3[],2,FALSE)</f>
        <v>7</v>
      </c>
      <c r="Q193" s="29" t="str">
        <f>VLOOKUP(Tabla_Gtos_Ingresos7[[#This Row],[3 digitos]],PGC_Gtos_e_Ingresos[],2,FALSE)</f>
        <v xml:space="preserve"> Otros servicios</v>
      </c>
      <c r="R193" s="30" t="str">
        <f>Tabla_Gtos_Ingresos7[[#This Row],[3 digitos]]&amp;"/"&amp;Tabla_Gtos_Ingresos7[[#This Row],[Nombre cuenta]]</f>
        <v>629/ Otros servicios</v>
      </c>
      <c r="S193" s="30">
        <f>YEAR(Tabla_Gtos_Ingresos7[[#This Row],[Fecha]])</f>
        <v>2010</v>
      </c>
      <c r="T193" s="27">
        <f>MONTH(Tabla_Gtos_Ingresos7[[#This Row],[Fecha]])</f>
        <v>11</v>
      </c>
      <c r="U193" s="30">
        <f>ROUNDUP(MONTH(Tabla_Gtos_Ingresos7[[#This Row],[Fecha]])/3, 0)</f>
        <v>4</v>
      </c>
      <c r="V193" s="30">
        <f>WEEKNUM(Tabla_Gtos_Ingresos7[[#This Row],[Fecha]])</f>
        <v>48</v>
      </c>
      <c r="W193" s="30">
        <f>(Tabla_Gtos_Ingresos7[[#This Row],[Factor]]*Tabla_Gtos_Ingresos7[[#This Row],[Haber]])+(Tabla_Gtos_Ingresos7[[#This Row],[Factor]]*Tabla_Gtos_Ingresos7[[#This Row],[Debe]])</f>
        <v>-90</v>
      </c>
      <c r="X193" s="30">
        <f>VLOOKUP(Tabla_Gtos_Ingresos7[[#This Row],[3 digitos]],PGC_Gtos_e_Ingresos[],3,FALSE)</f>
        <v>-1</v>
      </c>
    </row>
    <row r="194" spans="1:24">
      <c r="A194" s="1">
        <v>89</v>
      </c>
      <c r="B194" s="13">
        <v>40201</v>
      </c>
      <c r="C194" s="15">
        <v>62200004</v>
      </c>
      <c r="D194" s="1" t="s">
        <v>21</v>
      </c>
      <c r="E194" s="1" t="s">
        <v>377</v>
      </c>
      <c r="F194" s="12">
        <v>44.96</v>
      </c>
      <c r="G194" s="12">
        <v>0</v>
      </c>
      <c r="H194" s="26" t="str">
        <f>MID(Tabla_Gtos_Ingresos7[[#This Row],[Subcuenta]],1,4)</f>
        <v>6220</v>
      </c>
      <c r="I194" s="27">
        <f>VALUE(MID(Tabla_Gtos_Ingresos7[[#This Row],[4 digitos]],1,3))</f>
        <v>622</v>
      </c>
      <c r="J194" s="27">
        <f>VALUE(MID(Tabla_Gtos_Ingresos7[[#This Row],[3 digitos]],1,2))</f>
        <v>62</v>
      </c>
      <c r="K194" s="28" t="str">
        <f>VLOOKUP(Tabla_Gtos_Ingresos7[[#This Row],[3 digitos]],PGC_Gtos_e_Ingresos[],4,FALSE)</f>
        <v>7.a</v>
      </c>
      <c r="L194" s="30" t="str">
        <f>VLOOKUP(Tabla_Gtos_Ingresos7[[#This Row],[Grupo 1]],Tabla3[],4,FALSE)</f>
        <v>7. Otros Gastos de Explotación</v>
      </c>
      <c r="M194" s="30" t="str">
        <f>VLOOKUP(Tabla_Gtos_Ingresos7[[#This Row],[Grupo 1]],Tabla3[],5,FALSE)</f>
        <v>7.a Servicios Exteriores</v>
      </c>
      <c r="N194" s="28" t="str">
        <f>VLOOKUP(Tabla_Gtos_Ingresos7[[#This Row],[Grupo 1]],Tabla3[],10,FALSE)</f>
        <v>G</v>
      </c>
      <c r="O194" s="28" t="str">
        <f>VLOOKUP(Tabla_Gtos_Ingresos7[[#This Row],[Grupo 1]],Tabla3[],6,FALSE)</f>
        <v>Explotación</v>
      </c>
      <c r="P194" s="28">
        <f>VLOOKUP(Tabla_Gtos_Ingresos7[[#This Row],[Grupo 1]],Tabla3[],2,FALSE)</f>
        <v>7</v>
      </c>
      <c r="Q194" s="29" t="str">
        <f>VLOOKUP(Tabla_Gtos_Ingresos7[[#This Row],[3 digitos]],PGC_Gtos_e_Ingresos[],2,FALSE)</f>
        <v xml:space="preserve"> Reparaciones y conservación</v>
      </c>
      <c r="R194" s="30" t="str">
        <f>Tabla_Gtos_Ingresos7[[#This Row],[3 digitos]]&amp;"/"&amp;Tabla_Gtos_Ingresos7[[#This Row],[Nombre cuenta]]</f>
        <v>622/ Reparaciones y conservación</v>
      </c>
      <c r="S194" s="30">
        <f>YEAR(Tabla_Gtos_Ingresos7[[#This Row],[Fecha]])</f>
        <v>2010</v>
      </c>
      <c r="T194" s="27">
        <f>MONTH(Tabla_Gtos_Ingresos7[[#This Row],[Fecha]])</f>
        <v>1</v>
      </c>
      <c r="U194" s="30">
        <f>ROUNDUP(MONTH(Tabla_Gtos_Ingresos7[[#This Row],[Fecha]])/3, 0)</f>
        <v>1</v>
      </c>
      <c r="V194" s="30">
        <f>WEEKNUM(Tabla_Gtos_Ingresos7[[#This Row],[Fecha]])</f>
        <v>4</v>
      </c>
      <c r="W194" s="30">
        <f>(Tabla_Gtos_Ingresos7[[#This Row],[Factor]]*Tabla_Gtos_Ingresos7[[#This Row],[Haber]])+(Tabla_Gtos_Ingresos7[[#This Row],[Factor]]*Tabla_Gtos_Ingresos7[[#This Row],[Debe]])</f>
        <v>-44.96</v>
      </c>
      <c r="X194" s="30">
        <f>VLOOKUP(Tabla_Gtos_Ingresos7[[#This Row],[3 digitos]],PGC_Gtos_e_Ingresos[],3,FALSE)</f>
        <v>-1</v>
      </c>
    </row>
    <row r="195" spans="1:24">
      <c r="A195" s="1">
        <v>90</v>
      </c>
      <c r="B195" s="13">
        <v>40201</v>
      </c>
      <c r="C195" s="15">
        <v>62200005</v>
      </c>
      <c r="D195" s="1" t="s">
        <v>21</v>
      </c>
      <c r="E195" s="1" t="s">
        <v>378</v>
      </c>
      <c r="F195" s="12">
        <v>267.39999999999998</v>
      </c>
      <c r="G195" s="12">
        <v>0</v>
      </c>
      <c r="H195" s="26" t="str">
        <f>MID(Tabla_Gtos_Ingresos7[[#This Row],[Subcuenta]],1,4)</f>
        <v>6220</v>
      </c>
      <c r="I195" s="27">
        <f>VALUE(MID(Tabla_Gtos_Ingresos7[[#This Row],[4 digitos]],1,3))</f>
        <v>622</v>
      </c>
      <c r="J195" s="27">
        <f>VALUE(MID(Tabla_Gtos_Ingresos7[[#This Row],[3 digitos]],1,2))</f>
        <v>62</v>
      </c>
      <c r="K195" s="28" t="str">
        <f>VLOOKUP(Tabla_Gtos_Ingresos7[[#This Row],[3 digitos]],PGC_Gtos_e_Ingresos[],4,FALSE)</f>
        <v>7.a</v>
      </c>
      <c r="L195" s="30" t="str">
        <f>VLOOKUP(Tabla_Gtos_Ingresos7[[#This Row],[Grupo 1]],Tabla3[],4,FALSE)</f>
        <v>7. Otros Gastos de Explotación</v>
      </c>
      <c r="M195" s="30" t="str">
        <f>VLOOKUP(Tabla_Gtos_Ingresos7[[#This Row],[Grupo 1]],Tabla3[],5,FALSE)</f>
        <v>7.a Servicios Exteriores</v>
      </c>
      <c r="N195" s="28" t="str">
        <f>VLOOKUP(Tabla_Gtos_Ingresos7[[#This Row],[Grupo 1]],Tabla3[],10,FALSE)</f>
        <v>G</v>
      </c>
      <c r="O195" s="28" t="str">
        <f>VLOOKUP(Tabla_Gtos_Ingresos7[[#This Row],[Grupo 1]],Tabla3[],6,FALSE)</f>
        <v>Explotación</v>
      </c>
      <c r="P195" s="28">
        <f>VLOOKUP(Tabla_Gtos_Ingresos7[[#This Row],[Grupo 1]],Tabla3[],2,FALSE)</f>
        <v>7</v>
      </c>
      <c r="Q195" s="29" t="str">
        <f>VLOOKUP(Tabla_Gtos_Ingresos7[[#This Row],[3 digitos]],PGC_Gtos_e_Ingresos[],2,FALSE)</f>
        <v xml:space="preserve"> Reparaciones y conservación</v>
      </c>
      <c r="R195" s="30" t="str">
        <f>Tabla_Gtos_Ingresos7[[#This Row],[3 digitos]]&amp;"/"&amp;Tabla_Gtos_Ingresos7[[#This Row],[Nombre cuenta]]</f>
        <v>622/ Reparaciones y conservación</v>
      </c>
      <c r="S195" s="30">
        <f>YEAR(Tabla_Gtos_Ingresos7[[#This Row],[Fecha]])</f>
        <v>2010</v>
      </c>
      <c r="T195" s="27">
        <f>MONTH(Tabla_Gtos_Ingresos7[[#This Row],[Fecha]])</f>
        <v>1</v>
      </c>
      <c r="U195" s="30">
        <f>ROUNDUP(MONTH(Tabla_Gtos_Ingresos7[[#This Row],[Fecha]])/3, 0)</f>
        <v>1</v>
      </c>
      <c r="V195" s="30">
        <f>WEEKNUM(Tabla_Gtos_Ingresos7[[#This Row],[Fecha]])</f>
        <v>4</v>
      </c>
      <c r="W195" s="30">
        <f>(Tabla_Gtos_Ingresos7[[#This Row],[Factor]]*Tabla_Gtos_Ingresos7[[#This Row],[Haber]])+(Tabla_Gtos_Ingresos7[[#This Row],[Factor]]*Tabla_Gtos_Ingresos7[[#This Row],[Debe]])</f>
        <v>-267.39999999999998</v>
      </c>
      <c r="X195" s="30">
        <f>VLOOKUP(Tabla_Gtos_Ingresos7[[#This Row],[3 digitos]],PGC_Gtos_e_Ingresos[],3,FALSE)</f>
        <v>-1</v>
      </c>
    </row>
    <row r="196" spans="1:24">
      <c r="A196" s="1">
        <v>1246</v>
      </c>
      <c r="B196" s="13">
        <v>40352</v>
      </c>
      <c r="C196" s="15">
        <v>62900006</v>
      </c>
      <c r="D196" s="1" t="s">
        <v>28</v>
      </c>
      <c r="E196" s="1" t="s">
        <v>514</v>
      </c>
      <c r="F196" s="12">
        <v>565.76</v>
      </c>
      <c r="G196" s="12">
        <v>0</v>
      </c>
      <c r="H196" s="26" t="str">
        <f>MID(Tabla_Gtos_Ingresos7[[#This Row],[Subcuenta]],1,4)</f>
        <v>6290</v>
      </c>
      <c r="I196" s="27">
        <f>VALUE(MID(Tabla_Gtos_Ingresos7[[#This Row],[4 digitos]],1,3))</f>
        <v>629</v>
      </c>
      <c r="J196" s="27">
        <f>VALUE(MID(Tabla_Gtos_Ingresos7[[#This Row],[3 digitos]],1,2))</f>
        <v>62</v>
      </c>
      <c r="K196" s="28" t="str">
        <f>VLOOKUP(Tabla_Gtos_Ingresos7[[#This Row],[3 digitos]],PGC_Gtos_e_Ingresos[],4,FALSE)</f>
        <v>7.a</v>
      </c>
      <c r="L196" s="30" t="str">
        <f>VLOOKUP(Tabla_Gtos_Ingresos7[[#This Row],[Grupo 1]],Tabla3[],4,FALSE)</f>
        <v>7. Otros Gastos de Explotación</v>
      </c>
      <c r="M196" s="30" t="str">
        <f>VLOOKUP(Tabla_Gtos_Ingresos7[[#This Row],[Grupo 1]],Tabla3[],5,FALSE)</f>
        <v>7.a Servicios Exteriores</v>
      </c>
      <c r="N196" s="28" t="str">
        <f>VLOOKUP(Tabla_Gtos_Ingresos7[[#This Row],[Grupo 1]],Tabla3[],10,FALSE)</f>
        <v>G</v>
      </c>
      <c r="O196" s="28" t="str">
        <f>VLOOKUP(Tabla_Gtos_Ingresos7[[#This Row],[Grupo 1]],Tabla3[],6,FALSE)</f>
        <v>Explotación</v>
      </c>
      <c r="P196" s="28">
        <f>VLOOKUP(Tabla_Gtos_Ingresos7[[#This Row],[Grupo 1]],Tabla3[],2,FALSE)</f>
        <v>7</v>
      </c>
      <c r="Q196" s="29" t="str">
        <f>VLOOKUP(Tabla_Gtos_Ingresos7[[#This Row],[3 digitos]],PGC_Gtos_e_Ingresos[],2,FALSE)</f>
        <v xml:space="preserve"> Otros servicios</v>
      </c>
      <c r="R196" s="30" t="str">
        <f>Tabla_Gtos_Ingresos7[[#This Row],[3 digitos]]&amp;"/"&amp;Tabla_Gtos_Ingresos7[[#This Row],[Nombre cuenta]]</f>
        <v>629/ Otros servicios</v>
      </c>
      <c r="S196" s="30">
        <f>YEAR(Tabla_Gtos_Ingresos7[[#This Row],[Fecha]])</f>
        <v>2010</v>
      </c>
      <c r="T196" s="27">
        <f>MONTH(Tabla_Gtos_Ingresos7[[#This Row],[Fecha]])</f>
        <v>6</v>
      </c>
      <c r="U196" s="30">
        <f>ROUNDUP(MONTH(Tabla_Gtos_Ingresos7[[#This Row],[Fecha]])/3, 0)</f>
        <v>2</v>
      </c>
      <c r="V196" s="30">
        <f>WEEKNUM(Tabla_Gtos_Ingresos7[[#This Row],[Fecha]])</f>
        <v>26</v>
      </c>
      <c r="W196" s="30">
        <f>(Tabla_Gtos_Ingresos7[[#This Row],[Factor]]*Tabla_Gtos_Ingresos7[[#This Row],[Haber]])+(Tabla_Gtos_Ingresos7[[#This Row],[Factor]]*Tabla_Gtos_Ingresos7[[#This Row],[Debe]])</f>
        <v>-565.76</v>
      </c>
      <c r="X196" s="30">
        <f>VLOOKUP(Tabla_Gtos_Ingresos7[[#This Row],[3 digitos]],PGC_Gtos_e_Ingresos[],3,FALSE)</f>
        <v>-1</v>
      </c>
    </row>
    <row r="197" spans="1:24">
      <c r="A197" s="1">
        <v>1573</v>
      </c>
      <c r="B197" s="13">
        <v>40382</v>
      </c>
      <c r="C197" s="15">
        <v>62200050</v>
      </c>
      <c r="D197" s="1" t="s">
        <v>21</v>
      </c>
      <c r="E197" s="1" t="s">
        <v>693</v>
      </c>
      <c r="F197" s="12">
        <v>204.11</v>
      </c>
      <c r="G197" s="12">
        <v>0</v>
      </c>
      <c r="H197" s="26" t="str">
        <f>MID(Tabla_Gtos_Ingresos7[[#This Row],[Subcuenta]],1,4)</f>
        <v>6220</v>
      </c>
      <c r="I197" s="27">
        <f>VALUE(MID(Tabla_Gtos_Ingresos7[[#This Row],[4 digitos]],1,3))</f>
        <v>622</v>
      </c>
      <c r="J197" s="27">
        <f>VALUE(MID(Tabla_Gtos_Ingresos7[[#This Row],[3 digitos]],1,2))</f>
        <v>62</v>
      </c>
      <c r="K197" s="28" t="str">
        <f>VLOOKUP(Tabla_Gtos_Ingresos7[[#This Row],[3 digitos]],PGC_Gtos_e_Ingresos[],4,FALSE)</f>
        <v>7.a</v>
      </c>
      <c r="L197" s="30" t="str">
        <f>VLOOKUP(Tabla_Gtos_Ingresos7[[#This Row],[Grupo 1]],Tabla3[],4,FALSE)</f>
        <v>7. Otros Gastos de Explotación</v>
      </c>
      <c r="M197" s="30" t="str">
        <f>VLOOKUP(Tabla_Gtos_Ingresos7[[#This Row],[Grupo 1]],Tabla3[],5,FALSE)</f>
        <v>7.a Servicios Exteriores</v>
      </c>
      <c r="N197" s="28" t="str">
        <f>VLOOKUP(Tabla_Gtos_Ingresos7[[#This Row],[Grupo 1]],Tabla3[],10,FALSE)</f>
        <v>G</v>
      </c>
      <c r="O197" s="28" t="str">
        <f>VLOOKUP(Tabla_Gtos_Ingresos7[[#This Row],[Grupo 1]],Tabla3[],6,FALSE)</f>
        <v>Explotación</v>
      </c>
      <c r="P197" s="28">
        <f>VLOOKUP(Tabla_Gtos_Ingresos7[[#This Row],[Grupo 1]],Tabla3[],2,FALSE)</f>
        <v>7</v>
      </c>
      <c r="Q197" s="29" t="str">
        <f>VLOOKUP(Tabla_Gtos_Ingresos7[[#This Row],[3 digitos]],PGC_Gtos_e_Ingresos[],2,FALSE)</f>
        <v xml:space="preserve"> Reparaciones y conservación</v>
      </c>
      <c r="R197" s="30" t="str">
        <f>Tabla_Gtos_Ingresos7[[#This Row],[3 digitos]]&amp;"/"&amp;Tabla_Gtos_Ingresos7[[#This Row],[Nombre cuenta]]</f>
        <v>622/ Reparaciones y conservación</v>
      </c>
      <c r="S197" s="30">
        <f>YEAR(Tabla_Gtos_Ingresos7[[#This Row],[Fecha]])</f>
        <v>2010</v>
      </c>
      <c r="T197" s="27">
        <f>MONTH(Tabla_Gtos_Ingresos7[[#This Row],[Fecha]])</f>
        <v>7</v>
      </c>
      <c r="U197" s="30">
        <f>ROUNDUP(MONTH(Tabla_Gtos_Ingresos7[[#This Row],[Fecha]])/3, 0)</f>
        <v>3</v>
      </c>
      <c r="V197" s="30">
        <f>WEEKNUM(Tabla_Gtos_Ingresos7[[#This Row],[Fecha]])</f>
        <v>30</v>
      </c>
      <c r="W197" s="30">
        <f>(Tabla_Gtos_Ingresos7[[#This Row],[Factor]]*Tabla_Gtos_Ingresos7[[#This Row],[Haber]])+(Tabla_Gtos_Ingresos7[[#This Row],[Factor]]*Tabla_Gtos_Ingresos7[[#This Row],[Debe]])</f>
        <v>-204.11</v>
      </c>
      <c r="X197" s="30">
        <f>VLOOKUP(Tabla_Gtos_Ingresos7[[#This Row],[3 digitos]],PGC_Gtos_e_Ingresos[],3,FALSE)</f>
        <v>-1</v>
      </c>
    </row>
    <row r="198" spans="1:24">
      <c r="A198" s="1">
        <v>2108</v>
      </c>
      <c r="B198" s="13">
        <v>40444</v>
      </c>
      <c r="C198" s="15">
        <v>62400031</v>
      </c>
      <c r="D198" s="1" t="s">
        <v>23</v>
      </c>
      <c r="E198" s="1" t="s">
        <v>458</v>
      </c>
      <c r="F198" s="12">
        <v>151.22999999999999</v>
      </c>
      <c r="G198" s="12">
        <v>0</v>
      </c>
      <c r="H198" s="26" t="str">
        <f>MID(Tabla_Gtos_Ingresos7[[#This Row],[Subcuenta]],1,4)</f>
        <v>6240</v>
      </c>
      <c r="I198" s="27">
        <f>VALUE(MID(Tabla_Gtos_Ingresos7[[#This Row],[4 digitos]],1,3))</f>
        <v>624</v>
      </c>
      <c r="J198" s="27">
        <f>VALUE(MID(Tabla_Gtos_Ingresos7[[#This Row],[3 digitos]],1,2))</f>
        <v>62</v>
      </c>
      <c r="K198" s="28" t="str">
        <f>VLOOKUP(Tabla_Gtos_Ingresos7[[#This Row],[3 digitos]],PGC_Gtos_e_Ingresos[],4,FALSE)</f>
        <v>7.a</v>
      </c>
      <c r="L198" s="30" t="str">
        <f>VLOOKUP(Tabla_Gtos_Ingresos7[[#This Row],[Grupo 1]],Tabla3[],4,FALSE)</f>
        <v>7. Otros Gastos de Explotación</v>
      </c>
      <c r="M198" s="30" t="str">
        <f>VLOOKUP(Tabla_Gtos_Ingresos7[[#This Row],[Grupo 1]],Tabla3[],5,FALSE)</f>
        <v>7.a Servicios Exteriores</v>
      </c>
      <c r="N198" s="28" t="str">
        <f>VLOOKUP(Tabla_Gtos_Ingresos7[[#This Row],[Grupo 1]],Tabla3[],10,FALSE)</f>
        <v>G</v>
      </c>
      <c r="O198" s="28" t="str">
        <f>VLOOKUP(Tabla_Gtos_Ingresos7[[#This Row],[Grupo 1]],Tabla3[],6,FALSE)</f>
        <v>Explotación</v>
      </c>
      <c r="P198" s="28">
        <f>VLOOKUP(Tabla_Gtos_Ingresos7[[#This Row],[Grupo 1]],Tabla3[],2,FALSE)</f>
        <v>7</v>
      </c>
      <c r="Q198" s="29" t="str">
        <f>VLOOKUP(Tabla_Gtos_Ingresos7[[#This Row],[3 digitos]],PGC_Gtos_e_Ingresos[],2,FALSE)</f>
        <v xml:space="preserve"> Transportes</v>
      </c>
      <c r="R198" s="30" t="str">
        <f>Tabla_Gtos_Ingresos7[[#This Row],[3 digitos]]&amp;"/"&amp;Tabla_Gtos_Ingresos7[[#This Row],[Nombre cuenta]]</f>
        <v>624/ Transportes</v>
      </c>
      <c r="S198" s="30">
        <f>YEAR(Tabla_Gtos_Ingresos7[[#This Row],[Fecha]])</f>
        <v>2010</v>
      </c>
      <c r="T198" s="27">
        <f>MONTH(Tabla_Gtos_Ingresos7[[#This Row],[Fecha]])</f>
        <v>9</v>
      </c>
      <c r="U198" s="30">
        <f>ROUNDUP(MONTH(Tabla_Gtos_Ingresos7[[#This Row],[Fecha]])/3, 0)</f>
        <v>3</v>
      </c>
      <c r="V198" s="30">
        <f>WEEKNUM(Tabla_Gtos_Ingresos7[[#This Row],[Fecha]])</f>
        <v>39</v>
      </c>
      <c r="W198" s="30">
        <f>(Tabla_Gtos_Ingresos7[[#This Row],[Factor]]*Tabla_Gtos_Ingresos7[[#This Row],[Haber]])+(Tabla_Gtos_Ingresos7[[#This Row],[Factor]]*Tabla_Gtos_Ingresos7[[#This Row],[Debe]])</f>
        <v>-151.22999999999999</v>
      </c>
      <c r="X198" s="30">
        <f>VLOOKUP(Tabla_Gtos_Ingresos7[[#This Row],[3 digitos]],PGC_Gtos_e_Ingresos[],3,FALSE)</f>
        <v>-1</v>
      </c>
    </row>
    <row r="199" spans="1:24">
      <c r="A199" s="1">
        <v>2399</v>
      </c>
      <c r="B199" s="13">
        <v>40474</v>
      </c>
      <c r="C199" s="14">
        <v>60200015</v>
      </c>
      <c r="D199" s="10" t="s">
        <v>15</v>
      </c>
      <c r="E199" s="1" t="s">
        <v>471</v>
      </c>
      <c r="F199" s="12">
        <v>142.80000000000001</v>
      </c>
      <c r="G199" s="12">
        <v>0</v>
      </c>
      <c r="H199" s="26" t="str">
        <f>MID(Tabla_Gtos_Ingresos7[[#This Row],[Subcuenta]],1,4)</f>
        <v>6020</v>
      </c>
      <c r="I199" s="27">
        <f>VALUE(MID(Tabla_Gtos_Ingresos7[[#This Row],[4 digitos]],1,3))</f>
        <v>602</v>
      </c>
      <c r="J199" s="27">
        <f>VALUE(MID(Tabla_Gtos_Ingresos7[[#This Row],[3 digitos]],1,2))</f>
        <v>60</v>
      </c>
      <c r="K199" s="28" t="str">
        <f>VLOOKUP(Tabla_Gtos_Ingresos7[[#This Row],[3 digitos]],PGC_Gtos_e_Ingresos[],4,FALSE)</f>
        <v>4.b</v>
      </c>
      <c r="L199" s="30" t="str">
        <f>VLOOKUP(Tabla_Gtos_Ingresos7[[#This Row],[Grupo 1]],Tabla3[],4,FALSE)</f>
        <v>4. Aprovisionamientos</v>
      </c>
      <c r="M199" s="30" t="str">
        <f>VLOOKUP(Tabla_Gtos_Ingresos7[[#This Row],[Grupo 1]],Tabla3[],5,FALSE)</f>
        <v>4.b Consumos MP y otros</v>
      </c>
      <c r="N199" s="28" t="str">
        <f>VLOOKUP(Tabla_Gtos_Ingresos7[[#This Row],[Grupo 1]],Tabla3[],10,FALSE)</f>
        <v>G</v>
      </c>
      <c r="O199" s="28" t="str">
        <f>VLOOKUP(Tabla_Gtos_Ingresos7[[#This Row],[Grupo 1]],Tabla3[],6,FALSE)</f>
        <v>Explotación</v>
      </c>
      <c r="P199" s="28">
        <f>VLOOKUP(Tabla_Gtos_Ingresos7[[#This Row],[Grupo 1]],Tabla3[],2,FALSE)</f>
        <v>4</v>
      </c>
      <c r="Q199" s="29" t="str">
        <f>VLOOKUP(Tabla_Gtos_Ingresos7[[#This Row],[3 digitos]],PGC_Gtos_e_Ingresos[],2,FALSE)</f>
        <v xml:space="preserve"> Compras de otros aprovisionamientos</v>
      </c>
      <c r="R199" s="30" t="str">
        <f>Tabla_Gtos_Ingresos7[[#This Row],[3 digitos]]&amp;"/"&amp;Tabla_Gtos_Ingresos7[[#This Row],[Nombre cuenta]]</f>
        <v>602/ Compras de otros aprovisionamientos</v>
      </c>
      <c r="S199" s="30">
        <f>YEAR(Tabla_Gtos_Ingresos7[[#This Row],[Fecha]])</f>
        <v>2010</v>
      </c>
      <c r="T199" s="27">
        <f>MONTH(Tabla_Gtos_Ingresos7[[#This Row],[Fecha]])</f>
        <v>10</v>
      </c>
      <c r="U199" s="30">
        <f>ROUNDUP(MONTH(Tabla_Gtos_Ingresos7[[#This Row],[Fecha]])/3, 0)</f>
        <v>4</v>
      </c>
      <c r="V199" s="30">
        <f>WEEKNUM(Tabla_Gtos_Ingresos7[[#This Row],[Fecha]])</f>
        <v>43</v>
      </c>
      <c r="W199" s="30">
        <f>(Tabla_Gtos_Ingresos7[[#This Row],[Factor]]*Tabla_Gtos_Ingresos7[[#This Row],[Haber]])+(Tabla_Gtos_Ingresos7[[#This Row],[Factor]]*Tabla_Gtos_Ingresos7[[#This Row],[Debe]])</f>
        <v>-142.80000000000001</v>
      </c>
      <c r="X199" s="30">
        <f>VLOOKUP(Tabla_Gtos_Ingresos7[[#This Row],[3 digitos]],PGC_Gtos_e_Ingresos[],3,FALSE)</f>
        <v>-1</v>
      </c>
    </row>
    <row r="200" spans="1:24">
      <c r="A200" s="1">
        <v>2403</v>
      </c>
      <c r="B200" s="13">
        <v>40474</v>
      </c>
      <c r="C200" s="14">
        <v>60200016</v>
      </c>
      <c r="D200" s="10" t="s">
        <v>15</v>
      </c>
      <c r="E200" s="1" t="s">
        <v>299</v>
      </c>
      <c r="F200" s="12">
        <v>89.4</v>
      </c>
      <c r="G200" s="12">
        <v>0</v>
      </c>
      <c r="H200" s="26" t="str">
        <f>MID(Tabla_Gtos_Ingresos7[[#This Row],[Subcuenta]],1,4)</f>
        <v>6020</v>
      </c>
      <c r="I200" s="27">
        <f>VALUE(MID(Tabla_Gtos_Ingresos7[[#This Row],[4 digitos]],1,3))</f>
        <v>602</v>
      </c>
      <c r="J200" s="27">
        <f>VALUE(MID(Tabla_Gtos_Ingresos7[[#This Row],[3 digitos]],1,2))</f>
        <v>60</v>
      </c>
      <c r="K200" s="28" t="str">
        <f>VLOOKUP(Tabla_Gtos_Ingresos7[[#This Row],[3 digitos]],PGC_Gtos_e_Ingresos[],4,FALSE)</f>
        <v>4.b</v>
      </c>
      <c r="L200" s="30" t="str">
        <f>VLOOKUP(Tabla_Gtos_Ingresos7[[#This Row],[Grupo 1]],Tabla3[],4,FALSE)</f>
        <v>4. Aprovisionamientos</v>
      </c>
      <c r="M200" s="30" t="str">
        <f>VLOOKUP(Tabla_Gtos_Ingresos7[[#This Row],[Grupo 1]],Tabla3[],5,FALSE)</f>
        <v>4.b Consumos MP y otros</v>
      </c>
      <c r="N200" s="28" t="str">
        <f>VLOOKUP(Tabla_Gtos_Ingresos7[[#This Row],[Grupo 1]],Tabla3[],10,FALSE)</f>
        <v>G</v>
      </c>
      <c r="O200" s="28" t="str">
        <f>VLOOKUP(Tabla_Gtos_Ingresos7[[#This Row],[Grupo 1]],Tabla3[],6,FALSE)</f>
        <v>Explotación</v>
      </c>
      <c r="P200" s="28">
        <f>VLOOKUP(Tabla_Gtos_Ingresos7[[#This Row],[Grupo 1]],Tabla3[],2,FALSE)</f>
        <v>4</v>
      </c>
      <c r="Q200" s="29" t="str">
        <f>VLOOKUP(Tabla_Gtos_Ingresos7[[#This Row],[3 digitos]],PGC_Gtos_e_Ingresos[],2,FALSE)</f>
        <v xml:space="preserve"> Compras de otros aprovisionamientos</v>
      </c>
      <c r="R200" s="30" t="str">
        <f>Tabla_Gtos_Ingresos7[[#This Row],[3 digitos]]&amp;"/"&amp;Tabla_Gtos_Ingresos7[[#This Row],[Nombre cuenta]]</f>
        <v>602/ Compras de otros aprovisionamientos</v>
      </c>
      <c r="S200" s="30">
        <f>YEAR(Tabla_Gtos_Ingresos7[[#This Row],[Fecha]])</f>
        <v>2010</v>
      </c>
      <c r="T200" s="27">
        <f>MONTH(Tabla_Gtos_Ingresos7[[#This Row],[Fecha]])</f>
        <v>10</v>
      </c>
      <c r="U200" s="30">
        <f>ROUNDUP(MONTH(Tabla_Gtos_Ingresos7[[#This Row],[Fecha]])/3, 0)</f>
        <v>4</v>
      </c>
      <c r="V200" s="30">
        <f>WEEKNUM(Tabla_Gtos_Ingresos7[[#This Row],[Fecha]])</f>
        <v>43</v>
      </c>
      <c r="W200" s="30">
        <f>(Tabla_Gtos_Ingresos7[[#This Row],[Factor]]*Tabla_Gtos_Ingresos7[[#This Row],[Haber]])+(Tabla_Gtos_Ingresos7[[#This Row],[Factor]]*Tabla_Gtos_Ingresos7[[#This Row],[Debe]])</f>
        <v>-89.4</v>
      </c>
      <c r="X200" s="30">
        <f>VLOOKUP(Tabla_Gtos_Ingresos7[[#This Row],[3 digitos]],PGC_Gtos_e_Ingresos[],3,FALSE)</f>
        <v>-1</v>
      </c>
    </row>
    <row r="201" spans="1:24">
      <c r="A201" s="1">
        <v>2404</v>
      </c>
      <c r="B201" s="13">
        <v>40474</v>
      </c>
      <c r="C201" s="15">
        <v>62200066</v>
      </c>
      <c r="D201" s="1" t="s">
        <v>21</v>
      </c>
      <c r="E201" s="1" t="s">
        <v>664</v>
      </c>
      <c r="F201" s="12">
        <v>60</v>
      </c>
      <c r="G201" s="12">
        <v>0</v>
      </c>
      <c r="H201" s="26" t="str">
        <f>MID(Tabla_Gtos_Ingresos7[[#This Row],[Subcuenta]],1,4)</f>
        <v>6220</v>
      </c>
      <c r="I201" s="27">
        <f>VALUE(MID(Tabla_Gtos_Ingresos7[[#This Row],[4 digitos]],1,3))</f>
        <v>622</v>
      </c>
      <c r="J201" s="27">
        <f>VALUE(MID(Tabla_Gtos_Ingresos7[[#This Row],[3 digitos]],1,2))</f>
        <v>62</v>
      </c>
      <c r="K201" s="28" t="str">
        <f>VLOOKUP(Tabla_Gtos_Ingresos7[[#This Row],[3 digitos]],PGC_Gtos_e_Ingresos[],4,FALSE)</f>
        <v>7.a</v>
      </c>
      <c r="L201" s="30" t="str">
        <f>VLOOKUP(Tabla_Gtos_Ingresos7[[#This Row],[Grupo 1]],Tabla3[],4,FALSE)</f>
        <v>7. Otros Gastos de Explotación</v>
      </c>
      <c r="M201" s="30" t="str">
        <f>VLOOKUP(Tabla_Gtos_Ingresos7[[#This Row],[Grupo 1]],Tabla3[],5,FALSE)</f>
        <v>7.a Servicios Exteriores</v>
      </c>
      <c r="N201" s="28" t="str">
        <f>VLOOKUP(Tabla_Gtos_Ingresos7[[#This Row],[Grupo 1]],Tabla3[],10,FALSE)</f>
        <v>G</v>
      </c>
      <c r="O201" s="28" t="str">
        <f>VLOOKUP(Tabla_Gtos_Ingresos7[[#This Row],[Grupo 1]],Tabla3[],6,FALSE)</f>
        <v>Explotación</v>
      </c>
      <c r="P201" s="28">
        <f>VLOOKUP(Tabla_Gtos_Ingresos7[[#This Row],[Grupo 1]],Tabla3[],2,FALSE)</f>
        <v>7</v>
      </c>
      <c r="Q201" s="29" t="str">
        <f>VLOOKUP(Tabla_Gtos_Ingresos7[[#This Row],[3 digitos]],PGC_Gtos_e_Ingresos[],2,FALSE)</f>
        <v xml:space="preserve"> Reparaciones y conservación</v>
      </c>
      <c r="R201" s="30" t="str">
        <f>Tabla_Gtos_Ingresos7[[#This Row],[3 digitos]]&amp;"/"&amp;Tabla_Gtos_Ingresos7[[#This Row],[Nombre cuenta]]</f>
        <v>622/ Reparaciones y conservación</v>
      </c>
      <c r="S201" s="30">
        <f>YEAR(Tabla_Gtos_Ingresos7[[#This Row],[Fecha]])</f>
        <v>2010</v>
      </c>
      <c r="T201" s="27">
        <f>MONTH(Tabla_Gtos_Ingresos7[[#This Row],[Fecha]])</f>
        <v>10</v>
      </c>
      <c r="U201" s="30">
        <f>ROUNDUP(MONTH(Tabla_Gtos_Ingresos7[[#This Row],[Fecha]])/3, 0)</f>
        <v>4</v>
      </c>
      <c r="V201" s="30">
        <f>WEEKNUM(Tabla_Gtos_Ingresos7[[#This Row],[Fecha]])</f>
        <v>43</v>
      </c>
      <c r="W201" s="30">
        <f>(Tabla_Gtos_Ingresos7[[#This Row],[Factor]]*Tabla_Gtos_Ingresos7[[#This Row],[Haber]])+(Tabla_Gtos_Ingresos7[[#This Row],[Factor]]*Tabla_Gtos_Ingresos7[[#This Row],[Debe]])</f>
        <v>-60</v>
      </c>
      <c r="X201" s="30">
        <f>VLOOKUP(Tabla_Gtos_Ingresos7[[#This Row],[3 digitos]],PGC_Gtos_e_Ingresos[],3,FALSE)</f>
        <v>-1</v>
      </c>
    </row>
    <row r="202" spans="1:24">
      <c r="A202" s="1">
        <v>2400</v>
      </c>
      <c r="B202" s="13">
        <v>40474</v>
      </c>
      <c r="C202" s="15">
        <v>64900005</v>
      </c>
      <c r="D202" s="1" t="s">
        <v>32</v>
      </c>
      <c r="E202" s="1" t="s">
        <v>414</v>
      </c>
      <c r="F202" s="12">
        <v>300</v>
      </c>
      <c r="G202" s="12">
        <v>0</v>
      </c>
      <c r="H202" s="26" t="str">
        <f>MID(Tabla_Gtos_Ingresos7[[#This Row],[Subcuenta]],1,4)</f>
        <v>6490</v>
      </c>
      <c r="I202" s="27">
        <f>VALUE(MID(Tabla_Gtos_Ingresos7[[#This Row],[4 digitos]],1,3))</f>
        <v>649</v>
      </c>
      <c r="J202" s="27">
        <f>VALUE(MID(Tabla_Gtos_Ingresos7[[#This Row],[3 digitos]],1,2))</f>
        <v>64</v>
      </c>
      <c r="K202" s="28" t="str">
        <f>VLOOKUP(Tabla_Gtos_Ingresos7[[#This Row],[3 digitos]],PGC_Gtos_e_Ingresos[],4,FALSE)</f>
        <v>6.b</v>
      </c>
      <c r="L202" s="30" t="str">
        <f>VLOOKUP(Tabla_Gtos_Ingresos7[[#This Row],[Grupo 1]],Tabla3[],4,FALSE)</f>
        <v>6. Gtos de Personal</v>
      </c>
      <c r="M202" s="30" t="str">
        <f>VLOOKUP(Tabla_Gtos_Ingresos7[[#This Row],[Grupo 1]],Tabla3[],5,FALSE)</f>
        <v>6.b Cargas Sociales</v>
      </c>
      <c r="N202" s="28" t="str">
        <f>VLOOKUP(Tabla_Gtos_Ingresos7[[#This Row],[Grupo 1]],Tabla3[],10,FALSE)</f>
        <v>G</v>
      </c>
      <c r="O202" s="28" t="str">
        <f>VLOOKUP(Tabla_Gtos_Ingresos7[[#This Row],[Grupo 1]],Tabla3[],6,FALSE)</f>
        <v>Explotación</v>
      </c>
      <c r="P202" s="28">
        <f>VLOOKUP(Tabla_Gtos_Ingresos7[[#This Row],[Grupo 1]],Tabla3[],2,FALSE)</f>
        <v>6</v>
      </c>
      <c r="Q202" s="29" t="str">
        <f>VLOOKUP(Tabla_Gtos_Ingresos7[[#This Row],[3 digitos]],PGC_Gtos_e_Ingresos[],2,FALSE)</f>
        <v xml:space="preserve"> Otros gastos sociales</v>
      </c>
      <c r="R202" s="30" t="str">
        <f>Tabla_Gtos_Ingresos7[[#This Row],[3 digitos]]&amp;"/"&amp;Tabla_Gtos_Ingresos7[[#This Row],[Nombre cuenta]]</f>
        <v>649/ Otros gastos sociales</v>
      </c>
      <c r="S202" s="30">
        <f>YEAR(Tabla_Gtos_Ingresos7[[#This Row],[Fecha]])</f>
        <v>2010</v>
      </c>
      <c r="T202" s="27">
        <f>MONTH(Tabla_Gtos_Ingresos7[[#This Row],[Fecha]])</f>
        <v>10</v>
      </c>
      <c r="U202" s="30">
        <f>ROUNDUP(MONTH(Tabla_Gtos_Ingresos7[[#This Row],[Fecha]])/3, 0)</f>
        <v>4</v>
      </c>
      <c r="V202" s="30">
        <f>WEEKNUM(Tabla_Gtos_Ingresos7[[#This Row],[Fecha]])</f>
        <v>43</v>
      </c>
      <c r="W202" s="30">
        <f>(Tabla_Gtos_Ingresos7[[#This Row],[Factor]]*Tabla_Gtos_Ingresos7[[#This Row],[Haber]])+(Tabla_Gtos_Ingresos7[[#This Row],[Factor]]*Tabla_Gtos_Ingresos7[[#This Row],[Debe]])</f>
        <v>-300</v>
      </c>
      <c r="X202" s="30">
        <f>VLOOKUP(Tabla_Gtos_Ingresos7[[#This Row],[3 digitos]],PGC_Gtos_e_Ingresos[],3,FALSE)</f>
        <v>-1</v>
      </c>
    </row>
    <row r="203" spans="1:24">
      <c r="A203" s="1">
        <v>2978</v>
      </c>
      <c r="B203" s="13">
        <v>40535</v>
      </c>
      <c r="C203" s="15">
        <v>70000226</v>
      </c>
      <c r="D203" s="1" t="s">
        <v>45</v>
      </c>
      <c r="E203" s="1" t="s">
        <v>626</v>
      </c>
      <c r="F203" s="12">
        <v>0</v>
      </c>
      <c r="G203" s="12">
        <v>27.9</v>
      </c>
      <c r="H203" s="26" t="str">
        <f>MID(Tabla_Gtos_Ingresos7[[#This Row],[Subcuenta]],1,4)</f>
        <v>7000</v>
      </c>
      <c r="I203" s="27">
        <f>VALUE(MID(Tabla_Gtos_Ingresos7[[#This Row],[4 digitos]],1,3))</f>
        <v>700</v>
      </c>
      <c r="J203" s="27">
        <f>VALUE(MID(Tabla_Gtos_Ingresos7[[#This Row],[3 digitos]],1,2))</f>
        <v>70</v>
      </c>
      <c r="K203" s="28" t="str">
        <f>VLOOKUP(Tabla_Gtos_Ingresos7[[#This Row],[3 digitos]],PGC_Gtos_e_Ingresos[],4,FALSE)</f>
        <v>1a</v>
      </c>
      <c r="L203" s="30" t="str">
        <f>VLOOKUP(Tabla_Gtos_Ingresos7[[#This Row],[Grupo 1]],Tabla3[],4,FALSE)</f>
        <v>1. Importe Neto Cifra de Negocios</v>
      </c>
      <c r="M203" s="30" t="str">
        <f>VLOOKUP(Tabla_Gtos_Ingresos7[[#This Row],[Grupo 1]],Tabla3[],5,FALSE)</f>
        <v>1.a Ventas</v>
      </c>
      <c r="N203" s="28" t="str">
        <f>VLOOKUP(Tabla_Gtos_Ingresos7[[#This Row],[Grupo 1]],Tabla3[],10,FALSE)</f>
        <v>I</v>
      </c>
      <c r="O203" s="28" t="str">
        <f>VLOOKUP(Tabla_Gtos_Ingresos7[[#This Row],[Grupo 1]],Tabla3[],6,FALSE)</f>
        <v>Explotación</v>
      </c>
      <c r="P203" s="28">
        <f>VLOOKUP(Tabla_Gtos_Ingresos7[[#This Row],[Grupo 1]],Tabla3[],2,FALSE)</f>
        <v>1</v>
      </c>
      <c r="Q203" s="29" t="str">
        <f>VLOOKUP(Tabla_Gtos_Ingresos7[[#This Row],[3 digitos]],PGC_Gtos_e_Ingresos[],2,FALSE)</f>
        <v xml:space="preserve"> Ventas de mercaderías</v>
      </c>
      <c r="R203" s="30" t="str">
        <f>Tabla_Gtos_Ingresos7[[#This Row],[3 digitos]]&amp;"/"&amp;Tabla_Gtos_Ingresos7[[#This Row],[Nombre cuenta]]</f>
        <v>700/ Ventas de mercaderías</v>
      </c>
      <c r="S203" s="30">
        <f>YEAR(Tabla_Gtos_Ingresos7[[#This Row],[Fecha]])</f>
        <v>2010</v>
      </c>
      <c r="T203" s="27">
        <f>MONTH(Tabla_Gtos_Ingresos7[[#This Row],[Fecha]])</f>
        <v>12</v>
      </c>
      <c r="U203" s="30">
        <f>ROUNDUP(MONTH(Tabla_Gtos_Ingresos7[[#This Row],[Fecha]])/3, 0)</f>
        <v>4</v>
      </c>
      <c r="V203" s="30">
        <f>WEEKNUM(Tabla_Gtos_Ingresos7[[#This Row],[Fecha]])</f>
        <v>52</v>
      </c>
      <c r="W203" s="30">
        <f>(Tabla_Gtos_Ingresos7[[#This Row],[Factor]]*Tabla_Gtos_Ingresos7[[#This Row],[Haber]])+(Tabla_Gtos_Ingresos7[[#This Row],[Factor]]*Tabla_Gtos_Ingresos7[[#This Row],[Debe]])</f>
        <v>27.9</v>
      </c>
      <c r="X203" s="30">
        <f>VLOOKUP(Tabla_Gtos_Ingresos7[[#This Row],[3 digitos]],PGC_Gtos_e_Ingresos[],3,FALSE)</f>
        <v>1</v>
      </c>
    </row>
    <row r="204" spans="1:24">
      <c r="A204" s="1">
        <v>473</v>
      </c>
      <c r="B204" s="13">
        <v>40261</v>
      </c>
      <c r="C204" s="14">
        <v>60200001</v>
      </c>
      <c r="D204" s="10" t="s">
        <v>15</v>
      </c>
      <c r="E204" s="1" t="s">
        <v>16</v>
      </c>
      <c r="F204" s="12">
        <v>27.32</v>
      </c>
      <c r="G204" s="12">
        <v>0</v>
      </c>
      <c r="H204" s="26" t="str">
        <f>MID(Tabla_Gtos_Ingresos7[[#This Row],[Subcuenta]],1,4)</f>
        <v>6020</v>
      </c>
      <c r="I204" s="27">
        <f>VALUE(MID(Tabla_Gtos_Ingresos7[[#This Row],[4 digitos]],1,3))</f>
        <v>602</v>
      </c>
      <c r="J204" s="27">
        <f>VALUE(MID(Tabla_Gtos_Ingresos7[[#This Row],[3 digitos]],1,2))</f>
        <v>60</v>
      </c>
      <c r="K204" s="28" t="str">
        <f>VLOOKUP(Tabla_Gtos_Ingresos7[[#This Row],[3 digitos]],PGC_Gtos_e_Ingresos[],4,FALSE)</f>
        <v>4.b</v>
      </c>
      <c r="L204" s="30" t="str">
        <f>VLOOKUP(Tabla_Gtos_Ingresos7[[#This Row],[Grupo 1]],Tabla3[],4,FALSE)</f>
        <v>4. Aprovisionamientos</v>
      </c>
      <c r="M204" s="30" t="str">
        <f>VLOOKUP(Tabla_Gtos_Ingresos7[[#This Row],[Grupo 1]],Tabla3[],5,FALSE)</f>
        <v>4.b Consumos MP y otros</v>
      </c>
      <c r="N204" s="28" t="str">
        <f>VLOOKUP(Tabla_Gtos_Ingresos7[[#This Row],[Grupo 1]],Tabla3[],10,FALSE)</f>
        <v>G</v>
      </c>
      <c r="O204" s="28" t="str">
        <f>VLOOKUP(Tabla_Gtos_Ingresos7[[#This Row],[Grupo 1]],Tabla3[],6,FALSE)</f>
        <v>Explotación</v>
      </c>
      <c r="P204" s="28">
        <f>VLOOKUP(Tabla_Gtos_Ingresos7[[#This Row],[Grupo 1]],Tabla3[],2,FALSE)</f>
        <v>4</v>
      </c>
      <c r="Q204" s="29" t="str">
        <f>VLOOKUP(Tabla_Gtos_Ingresos7[[#This Row],[3 digitos]],PGC_Gtos_e_Ingresos[],2,FALSE)</f>
        <v xml:space="preserve"> Compras de otros aprovisionamientos</v>
      </c>
      <c r="R204" s="30" t="str">
        <f>Tabla_Gtos_Ingresos7[[#This Row],[3 digitos]]&amp;"/"&amp;Tabla_Gtos_Ingresos7[[#This Row],[Nombre cuenta]]</f>
        <v>602/ Compras de otros aprovisionamientos</v>
      </c>
      <c r="S204" s="30">
        <f>YEAR(Tabla_Gtos_Ingresos7[[#This Row],[Fecha]])</f>
        <v>2010</v>
      </c>
      <c r="T204" s="27">
        <f>MONTH(Tabla_Gtos_Ingresos7[[#This Row],[Fecha]])</f>
        <v>3</v>
      </c>
      <c r="U204" s="30">
        <f>ROUNDUP(MONTH(Tabla_Gtos_Ingresos7[[#This Row],[Fecha]])/3, 0)</f>
        <v>1</v>
      </c>
      <c r="V204" s="30">
        <f>WEEKNUM(Tabla_Gtos_Ingresos7[[#This Row],[Fecha]])</f>
        <v>13</v>
      </c>
      <c r="W204" s="30">
        <f>(Tabla_Gtos_Ingresos7[[#This Row],[Factor]]*Tabla_Gtos_Ingresos7[[#This Row],[Haber]])+(Tabla_Gtos_Ingresos7[[#This Row],[Factor]]*Tabla_Gtos_Ingresos7[[#This Row],[Debe]])</f>
        <v>-27.32</v>
      </c>
      <c r="X204" s="30">
        <f>VLOOKUP(Tabla_Gtos_Ingresos7[[#This Row],[3 digitos]],PGC_Gtos_e_Ingresos[],3,FALSE)</f>
        <v>-1</v>
      </c>
    </row>
    <row r="205" spans="1:24">
      <c r="A205" s="1">
        <v>2111</v>
      </c>
      <c r="B205" s="13">
        <v>40445</v>
      </c>
      <c r="C205" s="15">
        <v>62400032</v>
      </c>
      <c r="D205" s="1" t="s">
        <v>23</v>
      </c>
      <c r="E205" s="1" t="s">
        <v>459</v>
      </c>
      <c r="F205" s="12">
        <v>126</v>
      </c>
      <c r="G205" s="12">
        <v>0</v>
      </c>
      <c r="H205" s="26" t="str">
        <f>MID(Tabla_Gtos_Ingresos7[[#This Row],[Subcuenta]],1,4)</f>
        <v>6240</v>
      </c>
      <c r="I205" s="27">
        <f>VALUE(MID(Tabla_Gtos_Ingresos7[[#This Row],[4 digitos]],1,3))</f>
        <v>624</v>
      </c>
      <c r="J205" s="27">
        <f>VALUE(MID(Tabla_Gtos_Ingresos7[[#This Row],[3 digitos]],1,2))</f>
        <v>62</v>
      </c>
      <c r="K205" s="28" t="str">
        <f>VLOOKUP(Tabla_Gtos_Ingresos7[[#This Row],[3 digitos]],PGC_Gtos_e_Ingresos[],4,FALSE)</f>
        <v>7.a</v>
      </c>
      <c r="L205" s="30" t="str">
        <f>VLOOKUP(Tabla_Gtos_Ingresos7[[#This Row],[Grupo 1]],Tabla3[],4,FALSE)</f>
        <v>7. Otros Gastos de Explotación</v>
      </c>
      <c r="M205" s="30" t="str">
        <f>VLOOKUP(Tabla_Gtos_Ingresos7[[#This Row],[Grupo 1]],Tabla3[],5,FALSE)</f>
        <v>7.a Servicios Exteriores</v>
      </c>
      <c r="N205" s="28" t="str">
        <f>VLOOKUP(Tabla_Gtos_Ingresos7[[#This Row],[Grupo 1]],Tabla3[],10,FALSE)</f>
        <v>G</v>
      </c>
      <c r="O205" s="28" t="str">
        <f>VLOOKUP(Tabla_Gtos_Ingresos7[[#This Row],[Grupo 1]],Tabla3[],6,FALSE)</f>
        <v>Explotación</v>
      </c>
      <c r="P205" s="28">
        <f>VLOOKUP(Tabla_Gtos_Ingresos7[[#This Row],[Grupo 1]],Tabla3[],2,FALSE)</f>
        <v>7</v>
      </c>
      <c r="Q205" s="29" t="str">
        <f>VLOOKUP(Tabla_Gtos_Ingresos7[[#This Row],[3 digitos]],PGC_Gtos_e_Ingresos[],2,FALSE)</f>
        <v xml:space="preserve"> Transportes</v>
      </c>
      <c r="R205" s="30" t="str">
        <f>Tabla_Gtos_Ingresos7[[#This Row],[3 digitos]]&amp;"/"&amp;Tabla_Gtos_Ingresos7[[#This Row],[Nombre cuenta]]</f>
        <v>624/ Transportes</v>
      </c>
      <c r="S205" s="30">
        <f>YEAR(Tabla_Gtos_Ingresos7[[#This Row],[Fecha]])</f>
        <v>2010</v>
      </c>
      <c r="T205" s="27">
        <f>MONTH(Tabla_Gtos_Ingresos7[[#This Row],[Fecha]])</f>
        <v>9</v>
      </c>
      <c r="U205" s="30">
        <f>ROUNDUP(MONTH(Tabla_Gtos_Ingresos7[[#This Row],[Fecha]])/3, 0)</f>
        <v>3</v>
      </c>
      <c r="V205" s="30">
        <f>WEEKNUM(Tabla_Gtos_Ingresos7[[#This Row],[Fecha]])</f>
        <v>39</v>
      </c>
      <c r="W205" s="30">
        <f>(Tabla_Gtos_Ingresos7[[#This Row],[Factor]]*Tabla_Gtos_Ingresos7[[#This Row],[Haber]])+(Tabla_Gtos_Ingresos7[[#This Row],[Factor]]*Tabla_Gtos_Ingresos7[[#This Row],[Debe]])</f>
        <v>-126</v>
      </c>
      <c r="X205" s="30">
        <f>VLOOKUP(Tabla_Gtos_Ingresos7[[#This Row],[3 digitos]],PGC_Gtos_e_Ingresos[],3,FALSE)</f>
        <v>-1</v>
      </c>
    </row>
    <row r="206" spans="1:24">
      <c r="A206" s="1">
        <v>2409</v>
      </c>
      <c r="B206" s="13">
        <v>40475</v>
      </c>
      <c r="C206" s="15">
        <v>62600000</v>
      </c>
      <c r="D206" s="1" t="s">
        <v>24</v>
      </c>
      <c r="E206" s="1" t="s">
        <v>472</v>
      </c>
      <c r="F206" s="12">
        <v>1.31</v>
      </c>
      <c r="G206" s="12">
        <v>0</v>
      </c>
      <c r="H206" s="26" t="str">
        <f>MID(Tabla_Gtos_Ingresos7[[#This Row],[Subcuenta]],1,4)</f>
        <v>6260</v>
      </c>
      <c r="I206" s="27">
        <f>VALUE(MID(Tabla_Gtos_Ingresos7[[#This Row],[4 digitos]],1,3))</f>
        <v>626</v>
      </c>
      <c r="J206" s="27">
        <f>VALUE(MID(Tabla_Gtos_Ingresos7[[#This Row],[3 digitos]],1,2))</f>
        <v>62</v>
      </c>
      <c r="K206" s="28" t="str">
        <f>VLOOKUP(Tabla_Gtos_Ingresos7[[#This Row],[3 digitos]],PGC_Gtos_e_Ingresos[],4,FALSE)</f>
        <v>7.a</v>
      </c>
      <c r="L206" s="30" t="str">
        <f>VLOOKUP(Tabla_Gtos_Ingresos7[[#This Row],[Grupo 1]],Tabla3[],4,FALSE)</f>
        <v>7. Otros Gastos de Explotación</v>
      </c>
      <c r="M206" s="30" t="str">
        <f>VLOOKUP(Tabla_Gtos_Ingresos7[[#This Row],[Grupo 1]],Tabla3[],5,FALSE)</f>
        <v>7.a Servicios Exteriores</v>
      </c>
      <c r="N206" s="28" t="str">
        <f>VLOOKUP(Tabla_Gtos_Ingresos7[[#This Row],[Grupo 1]],Tabla3[],10,FALSE)</f>
        <v>G</v>
      </c>
      <c r="O206" s="28" t="str">
        <f>VLOOKUP(Tabla_Gtos_Ingresos7[[#This Row],[Grupo 1]],Tabla3[],6,FALSE)</f>
        <v>Explotación</v>
      </c>
      <c r="P206" s="28">
        <f>VLOOKUP(Tabla_Gtos_Ingresos7[[#This Row],[Grupo 1]],Tabla3[],2,FALSE)</f>
        <v>7</v>
      </c>
      <c r="Q206" s="29" t="str">
        <f>VLOOKUP(Tabla_Gtos_Ingresos7[[#This Row],[3 digitos]],PGC_Gtos_e_Ingresos[],2,FALSE)</f>
        <v xml:space="preserve"> Servicios bancarios y similares</v>
      </c>
      <c r="R206" s="30" t="str">
        <f>Tabla_Gtos_Ingresos7[[#This Row],[3 digitos]]&amp;"/"&amp;Tabla_Gtos_Ingresos7[[#This Row],[Nombre cuenta]]</f>
        <v>626/ Servicios bancarios y similares</v>
      </c>
      <c r="S206" s="30">
        <f>YEAR(Tabla_Gtos_Ingresos7[[#This Row],[Fecha]])</f>
        <v>2010</v>
      </c>
      <c r="T206" s="27">
        <f>MONTH(Tabla_Gtos_Ingresos7[[#This Row],[Fecha]])</f>
        <v>10</v>
      </c>
      <c r="U206" s="30">
        <f>ROUNDUP(MONTH(Tabla_Gtos_Ingresos7[[#This Row],[Fecha]])/3, 0)</f>
        <v>4</v>
      </c>
      <c r="V206" s="30">
        <f>WEEKNUM(Tabla_Gtos_Ingresos7[[#This Row],[Fecha]])</f>
        <v>44</v>
      </c>
      <c r="W206" s="30">
        <f>(Tabla_Gtos_Ingresos7[[#This Row],[Factor]]*Tabla_Gtos_Ingresos7[[#This Row],[Haber]])+(Tabla_Gtos_Ingresos7[[#This Row],[Factor]]*Tabla_Gtos_Ingresos7[[#This Row],[Debe]])</f>
        <v>-1.31</v>
      </c>
      <c r="X206" s="30">
        <f>VLOOKUP(Tabla_Gtos_Ingresos7[[#This Row],[3 digitos]],PGC_Gtos_e_Ingresos[],3,FALSE)</f>
        <v>-1</v>
      </c>
    </row>
    <row r="207" spans="1:24">
      <c r="A207" s="1">
        <v>2410</v>
      </c>
      <c r="B207" s="13">
        <v>40475</v>
      </c>
      <c r="C207" s="15">
        <v>62600000</v>
      </c>
      <c r="D207" s="1" t="s">
        <v>24</v>
      </c>
      <c r="E207" s="2" t="s">
        <v>936</v>
      </c>
      <c r="F207" s="12">
        <v>1.31</v>
      </c>
      <c r="G207" s="12">
        <v>0</v>
      </c>
      <c r="H207" s="26" t="str">
        <f>MID(Tabla_Gtos_Ingresos7[[#This Row],[Subcuenta]],1,4)</f>
        <v>6260</v>
      </c>
      <c r="I207" s="27">
        <f>VALUE(MID(Tabla_Gtos_Ingresos7[[#This Row],[4 digitos]],1,3))</f>
        <v>626</v>
      </c>
      <c r="J207" s="27">
        <f>VALUE(MID(Tabla_Gtos_Ingresos7[[#This Row],[3 digitos]],1,2))</f>
        <v>62</v>
      </c>
      <c r="K207" s="28" t="str">
        <f>VLOOKUP(Tabla_Gtos_Ingresos7[[#This Row],[3 digitos]],PGC_Gtos_e_Ingresos[],4,FALSE)</f>
        <v>7.a</v>
      </c>
      <c r="L207" s="30" t="str">
        <f>VLOOKUP(Tabla_Gtos_Ingresos7[[#This Row],[Grupo 1]],Tabla3[],4,FALSE)</f>
        <v>7. Otros Gastos de Explotación</v>
      </c>
      <c r="M207" s="30" t="str">
        <f>VLOOKUP(Tabla_Gtos_Ingresos7[[#This Row],[Grupo 1]],Tabla3[],5,FALSE)</f>
        <v>7.a Servicios Exteriores</v>
      </c>
      <c r="N207" s="28" t="str">
        <f>VLOOKUP(Tabla_Gtos_Ingresos7[[#This Row],[Grupo 1]],Tabla3[],10,FALSE)</f>
        <v>G</v>
      </c>
      <c r="O207" s="28" t="str">
        <f>VLOOKUP(Tabla_Gtos_Ingresos7[[#This Row],[Grupo 1]],Tabla3[],6,FALSE)</f>
        <v>Explotación</v>
      </c>
      <c r="P207" s="28">
        <f>VLOOKUP(Tabla_Gtos_Ingresos7[[#This Row],[Grupo 1]],Tabla3[],2,FALSE)</f>
        <v>7</v>
      </c>
      <c r="Q207" s="29" t="str">
        <f>VLOOKUP(Tabla_Gtos_Ingresos7[[#This Row],[3 digitos]],PGC_Gtos_e_Ingresos[],2,FALSE)</f>
        <v xml:space="preserve"> Servicios bancarios y similares</v>
      </c>
      <c r="R207" s="30" t="str">
        <f>Tabla_Gtos_Ingresos7[[#This Row],[3 digitos]]&amp;"/"&amp;Tabla_Gtos_Ingresos7[[#This Row],[Nombre cuenta]]</f>
        <v>626/ Servicios bancarios y similares</v>
      </c>
      <c r="S207" s="30">
        <f>YEAR(Tabla_Gtos_Ingresos7[[#This Row],[Fecha]])</f>
        <v>2010</v>
      </c>
      <c r="T207" s="27">
        <f>MONTH(Tabla_Gtos_Ingresos7[[#This Row],[Fecha]])</f>
        <v>10</v>
      </c>
      <c r="U207" s="30">
        <f>ROUNDUP(MONTH(Tabla_Gtos_Ingresos7[[#This Row],[Fecha]])/3, 0)</f>
        <v>4</v>
      </c>
      <c r="V207" s="30">
        <f>WEEKNUM(Tabla_Gtos_Ingresos7[[#This Row],[Fecha]])</f>
        <v>44</v>
      </c>
      <c r="W207" s="30">
        <f>(Tabla_Gtos_Ingresos7[[#This Row],[Factor]]*Tabla_Gtos_Ingresos7[[#This Row],[Haber]])+(Tabla_Gtos_Ingresos7[[#This Row],[Factor]]*Tabla_Gtos_Ingresos7[[#This Row],[Debe]])</f>
        <v>-1.31</v>
      </c>
      <c r="X207" s="30">
        <f>VLOOKUP(Tabla_Gtos_Ingresos7[[#This Row],[3 digitos]],PGC_Gtos_e_Ingresos[],3,FALSE)</f>
        <v>-1</v>
      </c>
    </row>
    <row r="208" spans="1:24">
      <c r="A208" s="1">
        <v>96</v>
      </c>
      <c r="B208" s="13">
        <v>40203</v>
      </c>
      <c r="C208" s="15">
        <v>62900000</v>
      </c>
      <c r="D208" s="1" t="s">
        <v>28</v>
      </c>
      <c r="E208" s="1" t="s">
        <v>512</v>
      </c>
      <c r="F208" s="12">
        <v>530.91999999999996</v>
      </c>
      <c r="G208" s="12">
        <v>0</v>
      </c>
      <c r="H208" s="26" t="str">
        <f>MID(Tabla_Gtos_Ingresos7[[#This Row],[Subcuenta]],1,4)</f>
        <v>6290</v>
      </c>
      <c r="I208" s="27">
        <f>VALUE(MID(Tabla_Gtos_Ingresos7[[#This Row],[4 digitos]],1,3))</f>
        <v>629</v>
      </c>
      <c r="J208" s="27">
        <f>VALUE(MID(Tabla_Gtos_Ingresos7[[#This Row],[3 digitos]],1,2))</f>
        <v>62</v>
      </c>
      <c r="K208" s="28" t="str">
        <f>VLOOKUP(Tabla_Gtos_Ingresos7[[#This Row],[3 digitos]],PGC_Gtos_e_Ingresos[],4,FALSE)</f>
        <v>7.a</v>
      </c>
      <c r="L208" s="30" t="str">
        <f>VLOOKUP(Tabla_Gtos_Ingresos7[[#This Row],[Grupo 1]],Tabla3[],4,FALSE)</f>
        <v>7. Otros Gastos de Explotación</v>
      </c>
      <c r="M208" s="30" t="str">
        <f>VLOOKUP(Tabla_Gtos_Ingresos7[[#This Row],[Grupo 1]],Tabla3[],5,FALSE)</f>
        <v>7.a Servicios Exteriores</v>
      </c>
      <c r="N208" s="28" t="str">
        <f>VLOOKUP(Tabla_Gtos_Ingresos7[[#This Row],[Grupo 1]],Tabla3[],10,FALSE)</f>
        <v>G</v>
      </c>
      <c r="O208" s="28" t="str">
        <f>VLOOKUP(Tabla_Gtos_Ingresos7[[#This Row],[Grupo 1]],Tabla3[],6,FALSE)</f>
        <v>Explotación</v>
      </c>
      <c r="P208" s="28">
        <f>VLOOKUP(Tabla_Gtos_Ingresos7[[#This Row],[Grupo 1]],Tabla3[],2,FALSE)</f>
        <v>7</v>
      </c>
      <c r="Q208" s="29" t="str">
        <f>VLOOKUP(Tabla_Gtos_Ingresos7[[#This Row],[3 digitos]],PGC_Gtos_e_Ingresos[],2,FALSE)</f>
        <v xml:space="preserve"> Otros servicios</v>
      </c>
      <c r="R208" s="30" t="str">
        <f>Tabla_Gtos_Ingresos7[[#This Row],[3 digitos]]&amp;"/"&amp;Tabla_Gtos_Ingresos7[[#This Row],[Nombre cuenta]]</f>
        <v>629/ Otros servicios</v>
      </c>
      <c r="S208" s="30">
        <f>YEAR(Tabla_Gtos_Ingresos7[[#This Row],[Fecha]])</f>
        <v>2010</v>
      </c>
      <c r="T208" s="27">
        <f>MONTH(Tabla_Gtos_Ingresos7[[#This Row],[Fecha]])</f>
        <v>1</v>
      </c>
      <c r="U208" s="30">
        <f>ROUNDUP(MONTH(Tabla_Gtos_Ingresos7[[#This Row],[Fecha]])/3, 0)</f>
        <v>1</v>
      </c>
      <c r="V208" s="30">
        <f>WEEKNUM(Tabla_Gtos_Ingresos7[[#This Row],[Fecha]])</f>
        <v>5</v>
      </c>
      <c r="W208" s="30">
        <f>(Tabla_Gtos_Ingresos7[[#This Row],[Factor]]*Tabla_Gtos_Ingresos7[[#This Row],[Haber]])+(Tabla_Gtos_Ingresos7[[#This Row],[Factor]]*Tabla_Gtos_Ingresos7[[#This Row],[Debe]])</f>
        <v>-530.91999999999996</v>
      </c>
      <c r="X208" s="30">
        <f>VLOOKUP(Tabla_Gtos_Ingresos7[[#This Row],[3 digitos]],PGC_Gtos_e_Ingresos[],3,FALSE)</f>
        <v>-1</v>
      </c>
    </row>
    <row r="209" spans="1:24">
      <c r="A209" s="1">
        <v>294</v>
      </c>
      <c r="B209" s="13">
        <v>40234</v>
      </c>
      <c r="C209" s="15">
        <v>62200014</v>
      </c>
      <c r="D209" s="1" t="s">
        <v>21</v>
      </c>
      <c r="E209" s="1" t="s">
        <v>381</v>
      </c>
      <c r="F209" s="12">
        <v>1117.5999999999999</v>
      </c>
      <c r="G209" s="12">
        <v>0</v>
      </c>
      <c r="H209" s="26" t="str">
        <f>MID(Tabla_Gtos_Ingresos7[[#This Row],[Subcuenta]],1,4)</f>
        <v>6220</v>
      </c>
      <c r="I209" s="27">
        <f>VALUE(MID(Tabla_Gtos_Ingresos7[[#This Row],[4 digitos]],1,3))</f>
        <v>622</v>
      </c>
      <c r="J209" s="27">
        <f>VALUE(MID(Tabla_Gtos_Ingresos7[[#This Row],[3 digitos]],1,2))</f>
        <v>62</v>
      </c>
      <c r="K209" s="28" t="str">
        <f>VLOOKUP(Tabla_Gtos_Ingresos7[[#This Row],[3 digitos]],PGC_Gtos_e_Ingresos[],4,FALSE)</f>
        <v>7.a</v>
      </c>
      <c r="L209" s="30" t="str">
        <f>VLOOKUP(Tabla_Gtos_Ingresos7[[#This Row],[Grupo 1]],Tabla3[],4,FALSE)</f>
        <v>7. Otros Gastos de Explotación</v>
      </c>
      <c r="M209" s="30" t="str">
        <f>VLOOKUP(Tabla_Gtos_Ingresos7[[#This Row],[Grupo 1]],Tabla3[],5,FALSE)</f>
        <v>7.a Servicios Exteriores</v>
      </c>
      <c r="N209" s="28" t="str">
        <f>VLOOKUP(Tabla_Gtos_Ingresos7[[#This Row],[Grupo 1]],Tabla3[],10,FALSE)</f>
        <v>G</v>
      </c>
      <c r="O209" s="28" t="str">
        <f>VLOOKUP(Tabla_Gtos_Ingresos7[[#This Row],[Grupo 1]],Tabla3[],6,FALSE)</f>
        <v>Explotación</v>
      </c>
      <c r="P209" s="28">
        <f>VLOOKUP(Tabla_Gtos_Ingresos7[[#This Row],[Grupo 1]],Tabla3[],2,FALSE)</f>
        <v>7</v>
      </c>
      <c r="Q209" s="29" t="str">
        <f>VLOOKUP(Tabla_Gtos_Ingresos7[[#This Row],[3 digitos]],PGC_Gtos_e_Ingresos[],2,FALSE)</f>
        <v xml:space="preserve"> Reparaciones y conservación</v>
      </c>
      <c r="R209" s="30" t="str">
        <f>Tabla_Gtos_Ingresos7[[#This Row],[3 digitos]]&amp;"/"&amp;Tabla_Gtos_Ingresos7[[#This Row],[Nombre cuenta]]</f>
        <v>622/ Reparaciones y conservación</v>
      </c>
      <c r="S209" s="30">
        <f>YEAR(Tabla_Gtos_Ingresos7[[#This Row],[Fecha]])</f>
        <v>2010</v>
      </c>
      <c r="T209" s="27">
        <f>MONTH(Tabla_Gtos_Ingresos7[[#This Row],[Fecha]])</f>
        <v>2</v>
      </c>
      <c r="U209" s="30">
        <f>ROUNDUP(MONTH(Tabla_Gtos_Ingresos7[[#This Row],[Fecha]])/3, 0)</f>
        <v>1</v>
      </c>
      <c r="V209" s="30">
        <f>WEEKNUM(Tabla_Gtos_Ingresos7[[#This Row],[Fecha]])</f>
        <v>9</v>
      </c>
      <c r="W209" s="30">
        <f>(Tabla_Gtos_Ingresos7[[#This Row],[Factor]]*Tabla_Gtos_Ingresos7[[#This Row],[Haber]])+(Tabla_Gtos_Ingresos7[[#This Row],[Factor]]*Tabla_Gtos_Ingresos7[[#This Row],[Debe]])</f>
        <v>-1117.5999999999999</v>
      </c>
      <c r="X209" s="30">
        <f>VLOOKUP(Tabla_Gtos_Ingresos7[[#This Row],[3 digitos]],PGC_Gtos_e_Ingresos[],3,FALSE)</f>
        <v>-1</v>
      </c>
    </row>
    <row r="210" spans="1:24">
      <c r="A210" s="1">
        <v>486</v>
      </c>
      <c r="B210" s="13">
        <v>40262</v>
      </c>
      <c r="C210" s="14">
        <v>60200002</v>
      </c>
      <c r="D210" s="10" t="s">
        <v>15</v>
      </c>
      <c r="E210" s="2" t="s">
        <v>289</v>
      </c>
      <c r="F210" s="12">
        <v>279.83</v>
      </c>
      <c r="G210" s="12">
        <v>0</v>
      </c>
      <c r="H210" s="26" t="str">
        <f>MID(Tabla_Gtos_Ingresos7[[#This Row],[Subcuenta]],1,4)</f>
        <v>6020</v>
      </c>
      <c r="I210" s="27">
        <f>VALUE(MID(Tabla_Gtos_Ingresos7[[#This Row],[4 digitos]],1,3))</f>
        <v>602</v>
      </c>
      <c r="J210" s="27">
        <f>VALUE(MID(Tabla_Gtos_Ingresos7[[#This Row],[3 digitos]],1,2))</f>
        <v>60</v>
      </c>
      <c r="K210" s="28" t="str">
        <f>VLOOKUP(Tabla_Gtos_Ingresos7[[#This Row],[3 digitos]],PGC_Gtos_e_Ingresos[],4,FALSE)</f>
        <v>4.b</v>
      </c>
      <c r="L210" s="30" t="str">
        <f>VLOOKUP(Tabla_Gtos_Ingresos7[[#This Row],[Grupo 1]],Tabla3[],4,FALSE)</f>
        <v>4. Aprovisionamientos</v>
      </c>
      <c r="M210" s="30" t="str">
        <f>VLOOKUP(Tabla_Gtos_Ingresos7[[#This Row],[Grupo 1]],Tabla3[],5,FALSE)</f>
        <v>4.b Consumos MP y otros</v>
      </c>
      <c r="N210" s="28" t="str">
        <f>VLOOKUP(Tabla_Gtos_Ingresos7[[#This Row],[Grupo 1]],Tabla3[],10,FALSE)</f>
        <v>G</v>
      </c>
      <c r="O210" s="28" t="str">
        <f>VLOOKUP(Tabla_Gtos_Ingresos7[[#This Row],[Grupo 1]],Tabla3[],6,FALSE)</f>
        <v>Explotación</v>
      </c>
      <c r="P210" s="28">
        <f>VLOOKUP(Tabla_Gtos_Ingresos7[[#This Row],[Grupo 1]],Tabla3[],2,FALSE)</f>
        <v>4</v>
      </c>
      <c r="Q210" s="29" t="str">
        <f>VLOOKUP(Tabla_Gtos_Ingresos7[[#This Row],[3 digitos]],PGC_Gtos_e_Ingresos[],2,FALSE)</f>
        <v xml:space="preserve"> Compras de otros aprovisionamientos</v>
      </c>
      <c r="R210" s="30" t="str">
        <f>Tabla_Gtos_Ingresos7[[#This Row],[3 digitos]]&amp;"/"&amp;Tabla_Gtos_Ingresos7[[#This Row],[Nombre cuenta]]</f>
        <v>602/ Compras de otros aprovisionamientos</v>
      </c>
      <c r="S210" s="30">
        <f>YEAR(Tabla_Gtos_Ingresos7[[#This Row],[Fecha]])</f>
        <v>2010</v>
      </c>
      <c r="T210" s="27">
        <f>MONTH(Tabla_Gtos_Ingresos7[[#This Row],[Fecha]])</f>
        <v>3</v>
      </c>
      <c r="U210" s="30">
        <f>ROUNDUP(MONTH(Tabla_Gtos_Ingresos7[[#This Row],[Fecha]])/3, 0)</f>
        <v>1</v>
      </c>
      <c r="V210" s="30">
        <f>WEEKNUM(Tabla_Gtos_Ingresos7[[#This Row],[Fecha]])</f>
        <v>13</v>
      </c>
      <c r="W210" s="30">
        <f>(Tabla_Gtos_Ingresos7[[#This Row],[Factor]]*Tabla_Gtos_Ingresos7[[#This Row],[Haber]])+(Tabla_Gtos_Ingresos7[[#This Row],[Factor]]*Tabla_Gtos_Ingresos7[[#This Row],[Debe]])</f>
        <v>-279.83</v>
      </c>
      <c r="X210" s="30">
        <f>VLOOKUP(Tabla_Gtos_Ingresos7[[#This Row],[3 digitos]],PGC_Gtos_e_Ingresos[],3,FALSE)</f>
        <v>-1</v>
      </c>
    </row>
    <row r="211" spans="1:24">
      <c r="A211" s="1">
        <v>986</v>
      </c>
      <c r="B211" s="13">
        <v>40323</v>
      </c>
      <c r="C211" s="15">
        <v>62200028</v>
      </c>
      <c r="D211" s="1" t="s">
        <v>21</v>
      </c>
      <c r="E211" s="1" t="s">
        <v>22</v>
      </c>
      <c r="F211" s="12">
        <v>605.20000000000005</v>
      </c>
      <c r="G211" s="12">
        <v>0</v>
      </c>
      <c r="H211" s="26" t="str">
        <f>MID(Tabla_Gtos_Ingresos7[[#This Row],[Subcuenta]],1,4)</f>
        <v>6220</v>
      </c>
      <c r="I211" s="27">
        <f>VALUE(MID(Tabla_Gtos_Ingresos7[[#This Row],[4 digitos]],1,3))</f>
        <v>622</v>
      </c>
      <c r="J211" s="27">
        <f>VALUE(MID(Tabla_Gtos_Ingresos7[[#This Row],[3 digitos]],1,2))</f>
        <v>62</v>
      </c>
      <c r="K211" s="28" t="str">
        <f>VLOOKUP(Tabla_Gtos_Ingresos7[[#This Row],[3 digitos]],PGC_Gtos_e_Ingresos[],4,FALSE)</f>
        <v>7.a</v>
      </c>
      <c r="L211" s="30" t="str">
        <f>VLOOKUP(Tabla_Gtos_Ingresos7[[#This Row],[Grupo 1]],Tabla3[],4,FALSE)</f>
        <v>7. Otros Gastos de Explotación</v>
      </c>
      <c r="M211" s="30" t="str">
        <f>VLOOKUP(Tabla_Gtos_Ingresos7[[#This Row],[Grupo 1]],Tabla3[],5,FALSE)</f>
        <v>7.a Servicios Exteriores</v>
      </c>
      <c r="N211" s="28" t="str">
        <f>VLOOKUP(Tabla_Gtos_Ingresos7[[#This Row],[Grupo 1]],Tabla3[],10,FALSE)</f>
        <v>G</v>
      </c>
      <c r="O211" s="28" t="str">
        <f>VLOOKUP(Tabla_Gtos_Ingresos7[[#This Row],[Grupo 1]],Tabla3[],6,FALSE)</f>
        <v>Explotación</v>
      </c>
      <c r="P211" s="28">
        <f>VLOOKUP(Tabla_Gtos_Ingresos7[[#This Row],[Grupo 1]],Tabla3[],2,FALSE)</f>
        <v>7</v>
      </c>
      <c r="Q211" s="29" t="str">
        <f>VLOOKUP(Tabla_Gtos_Ingresos7[[#This Row],[3 digitos]],PGC_Gtos_e_Ingresos[],2,FALSE)</f>
        <v xml:space="preserve"> Reparaciones y conservación</v>
      </c>
      <c r="R211" s="30" t="str">
        <f>Tabla_Gtos_Ingresos7[[#This Row],[3 digitos]]&amp;"/"&amp;Tabla_Gtos_Ingresos7[[#This Row],[Nombre cuenta]]</f>
        <v>622/ Reparaciones y conservación</v>
      </c>
      <c r="S211" s="30">
        <f>YEAR(Tabla_Gtos_Ingresos7[[#This Row],[Fecha]])</f>
        <v>2010</v>
      </c>
      <c r="T211" s="27">
        <f>MONTH(Tabla_Gtos_Ingresos7[[#This Row],[Fecha]])</f>
        <v>5</v>
      </c>
      <c r="U211" s="30">
        <f>ROUNDUP(MONTH(Tabla_Gtos_Ingresos7[[#This Row],[Fecha]])/3, 0)</f>
        <v>2</v>
      </c>
      <c r="V211" s="30">
        <f>WEEKNUM(Tabla_Gtos_Ingresos7[[#This Row],[Fecha]])</f>
        <v>22</v>
      </c>
      <c r="W211" s="30">
        <f>(Tabla_Gtos_Ingresos7[[#This Row],[Factor]]*Tabla_Gtos_Ingresos7[[#This Row],[Haber]])+(Tabla_Gtos_Ingresos7[[#This Row],[Factor]]*Tabla_Gtos_Ingresos7[[#This Row],[Debe]])</f>
        <v>-605.20000000000005</v>
      </c>
      <c r="X211" s="30">
        <f>VLOOKUP(Tabla_Gtos_Ingresos7[[#This Row],[3 digitos]],PGC_Gtos_e_Ingresos[],3,FALSE)</f>
        <v>-1</v>
      </c>
    </row>
    <row r="212" spans="1:24">
      <c r="A212" s="1">
        <v>1275</v>
      </c>
      <c r="B212" s="13">
        <v>40354</v>
      </c>
      <c r="C212" s="15">
        <v>62200041</v>
      </c>
      <c r="D212" s="1" t="s">
        <v>21</v>
      </c>
      <c r="E212" s="1" t="s">
        <v>388</v>
      </c>
      <c r="F212" s="12">
        <v>40.92</v>
      </c>
      <c r="G212" s="12">
        <v>0</v>
      </c>
      <c r="H212" s="26" t="str">
        <f>MID(Tabla_Gtos_Ingresos7[[#This Row],[Subcuenta]],1,4)</f>
        <v>6220</v>
      </c>
      <c r="I212" s="27">
        <f>VALUE(MID(Tabla_Gtos_Ingresos7[[#This Row],[4 digitos]],1,3))</f>
        <v>622</v>
      </c>
      <c r="J212" s="27">
        <f>VALUE(MID(Tabla_Gtos_Ingresos7[[#This Row],[3 digitos]],1,2))</f>
        <v>62</v>
      </c>
      <c r="K212" s="28" t="str">
        <f>VLOOKUP(Tabla_Gtos_Ingresos7[[#This Row],[3 digitos]],PGC_Gtos_e_Ingresos[],4,FALSE)</f>
        <v>7.a</v>
      </c>
      <c r="L212" s="30" t="str">
        <f>VLOOKUP(Tabla_Gtos_Ingresos7[[#This Row],[Grupo 1]],Tabla3[],4,FALSE)</f>
        <v>7. Otros Gastos de Explotación</v>
      </c>
      <c r="M212" s="30" t="str">
        <f>VLOOKUP(Tabla_Gtos_Ingresos7[[#This Row],[Grupo 1]],Tabla3[],5,FALSE)</f>
        <v>7.a Servicios Exteriores</v>
      </c>
      <c r="N212" s="28" t="str">
        <f>VLOOKUP(Tabla_Gtos_Ingresos7[[#This Row],[Grupo 1]],Tabla3[],10,FALSE)</f>
        <v>G</v>
      </c>
      <c r="O212" s="28" t="str">
        <f>VLOOKUP(Tabla_Gtos_Ingresos7[[#This Row],[Grupo 1]],Tabla3[],6,FALSE)</f>
        <v>Explotación</v>
      </c>
      <c r="P212" s="28">
        <f>VLOOKUP(Tabla_Gtos_Ingresos7[[#This Row],[Grupo 1]],Tabla3[],2,FALSE)</f>
        <v>7</v>
      </c>
      <c r="Q212" s="29" t="str">
        <f>VLOOKUP(Tabla_Gtos_Ingresos7[[#This Row],[3 digitos]],PGC_Gtos_e_Ingresos[],2,FALSE)</f>
        <v xml:space="preserve"> Reparaciones y conservación</v>
      </c>
      <c r="R212" s="30" t="str">
        <f>Tabla_Gtos_Ingresos7[[#This Row],[3 digitos]]&amp;"/"&amp;Tabla_Gtos_Ingresos7[[#This Row],[Nombre cuenta]]</f>
        <v>622/ Reparaciones y conservación</v>
      </c>
      <c r="S212" s="30">
        <f>YEAR(Tabla_Gtos_Ingresos7[[#This Row],[Fecha]])</f>
        <v>2010</v>
      </c>
      <c r="T212" s="27">
        <f>MONTH(Tabla_Gtos_Ingresos7[[#This Row],[Fecha]])</f>
        <v>6</v>
      </c>
      <c r="U212" s="30">
        <f>ROUNDUP(MONTH(Tabla_Gtos_Ingresos7[[#This Row],[Fecha]])/3, 0)</f>
        <v>2</v>
      </c>
      <c r="V212" s="30">
        <f>WEEKNUM(Tabla_Gtos_Ingresos7[[#This Row],[Fecha]])</f>
        <v>26</v>
      </c>
      <c r="W212" s="30">
        <f>(Tabla_Gtos_Ingresos7[[#This Row],[Factor]]*Tabla_Gtos_Ingresos7[[#This Row],[Haber]])+(Tabla_Gtos_Ingresos7[[#This Row],[Factor]]*Tabla_Gtos_Ingresos7[[#This Row],[Debe]])</f>
        <v>-40.92</v>
      </c>
      <c r="X212" s="30">
        <f>VLOOKUP(Tabla_Gtos_Ingresos7[[#This Row],[3 digitos]],PGC_Gtos_e_Ingresos[],3,FALSE)</f>
        <v>-1</v>
      </c>
    </row>
    <row r="213" spans="1:24">
      <c r="A213" s="1">
        <v>1269</v>
      </c>
      <c r="B213" s="13">
        <v>40354</v>
      </c>
      <c r="C213" s="15">
        <v>62900007</v>
      </c>
      <c r="D213" s="1" t="s">
        <v>28</v>
      </c>
      <c r="E213" s="1" t="s">
        <v>392</v>
      </c>
      <c r="F213" s="12">
        <v>587.49</v>
      </c>
      <c r="G213" s="12">
        <v>0</v>
      </c>
      <c r="H213" s="26" t="str">
        <f>MID(Tabla_Gtos_Ingresos7[[#This Row],[Subcuenta]],1,4)</f>
        <v>6290</v>
      </c>
      <c r="I213" s="27">
        <f>VALUE(MID(Tabla_Gtos_Ingresos7[[#This Row],[4 digitos]],1,3))</f>
        <v>629</v>
      </c>
      <c r="J213" s="27">
        <f>VALUE(MID(Tabla_Gtos_Ingresos7[[#This Row],[3 digitos]],1,2))</f>
        <v>62</v>
      </c>
      <c r="K213" s="28" t="str">
        <f>VLOOKUP(Tabla_Gtos_Ingresos7[[#This Row],[3 digitos]],PGC_Gtos_e_Ingresos[],4,FALSE)</f>
        <v>7.a</v>
      </c>
      <c r="L213" s="30" t="str">
        <f>VLOOKUP(Tabla_Gtos_Ingresos7[[#This Row],[Grupo 1]],Tabla3[],4,FALSE)</f>
        <v>7. Otros Gastos de Explotación</v>
      </c>
      <c r="M213" s="30" t="str">
        <f>VLOOKUP(Tabla_Gtos_Ingresos7[[#This Row],[Grupo 1]],Tabla3[],5,FALSE)</f>
        <v>7.a Servicios Exteriores</v>
      </c>
      <c r="N213" s="28" t="str">
        <f>VLOOKUP(Tabla_Gtos_Ingresos7[[#This Row],[Grupo 1]],Tabla3[],10,FALSE)</f>
        <v>G</v>
      </c>
      <c r="O213" s="28" t="str">
        <f>VLOOKUP(Tabla_Gtos_Ingresos7[[#This Row],[Grupo 1]],Tabla3[],6,FALSE)</f>
        <v>Explotación</v>
      </c>
      <c r="P213" s="28">
        <f>VLOOKUP(Tabla_Gtos_Ingresos7[[#This Row],[Grupo 1]],Tabla3[],2,FALSE)</f>
        <v>7</v>
      </c>
      <c r="Q213" s="29" t="str">
        <f>VLOOKUP(Tabla_Gtos_Ingresos7[[#This Row],[3 digitos]],PGC_Gtos_e_Ingresos[],2,FALSE)</f>
        <v xml:space="preserve"> Otros servicios</v>
      </c>
      <c r="R213" s="30" t="str">
        <f>Tabla_Gtos_Ingresos7[[#This Row],[3 digitos]]&amp;"/"&amp;Tabla_Gtos_Ingresos7[[#This Row],[Nombre cuenta]]</f>
        <v>629/ Otros servicios</v>
      </c>
      <c r="S213" s="30">
        <f>YEAR(Tabla_Gtos_Ingresos7[[#This Row],[Fecha]])</f>
        <v>2010</v>
      </c>
      <c r="T213" s="27">
        <f>MONTH(Tabla_Gtos_Ingresos7[[#This Row],[Fecha]])</f>
        <v>6</v>
      </c>
      <c r="U213" s="30">
        <f>ROUNDUP(MONTH(Tabla_Gtos_Ingresos7[[#This Row],[Fecha]])/3, 0)</f>
        <v>2</v>
      </c>
      <c r="V213" s="30">
        <f>WEEKNUM(Tabla_Gtos_Ingresos7[[#This Row],[Fecha]])</f>
        <v>26</v>
      </c>
      <c r="W213" s="30">
        <f>(Tabla_Gtos_Ingresos7[[#This Row],[Factor]]*Tabla_Gtos_Ingresos7[[#This Row],[Haber]])+(Tabla_Gtos_Ingresos7[[#This Row],[Factor]]*Tabla_Gtos_Ingresos7[[#This Row],[Debe]])</f>
        <v>-587.49</v>
      </c>
      <c r="X213" s="30">
        <f>VLOOKUP(Tabla_Gtos_Ingresos7[[#This Row],[3 digitos]],PGC_Gtos_e_Ingresos[],3,FALSE)</f>
        <v>-1</v>
      </c>
    </row>
    <row r="214" spans="1:24">
      <c r="A214" s="1">
        <v>1267</v>
      </c>
      <c r="B214" s="13">
        <v>40354</v>
      </c>
      <c r="C214" s="15">
        <v>70000101</v>
      </c>
      <c r="D214" s="1" t="s">
        <v>45</v>
      </c>
      <c r="E214" s="1" t="s">
        <v>360</v>
      </c>
      <c r="F214" s="12">
        <v>0</v>
      </c>
      <c r="G214" s="12">
        <v>11558.82</v>
      </c>
      <c r="H214" s="26" t="str">
        <f>MID(Tabla_Gtos_Ingresos7[[#This Row],[Subcuenta]],1,4)</f>
        <v>7000</v>
      </c>
      <c r="I214" s="27">
        <f>VALUE(MID(Tabla_Gtos_Ingresos7[[#This Row],[4 digitos]],1,3))</f>
        <v>700</v>
      </c>
      <c r="J214" s="27">
        <f>VALUE(MID(Tabla_Gtos_Ingresos7[[#This Row],[3 digitos]],1,2))</f>
        <v>70</v>
      </c>
      <c r="K214" s="28" t="str">
        <f>VLOOKUP(Tabla_Gtos_Ingresos7[[#This Row],[3 digitos]],PGC_Gtos_e_Ingresos[],4,FALSE)</f>
        <v>1a</v>
      </c>
      <c r="L214" s="30" t="str">
        <f>VLOOKUP(Tabla_Gtos_Ingresos7[[#This Row],[Grupo 1]],Tabla3[],4,FALSE)</f>
        <v>1. Importe Neto Cifra de Negocios</v>
      </c>
      <c r="M214" s="30" t="str">
        <f>VLOOKUP(Tabla_Gtos_Ingresos7[[#This Row],[Grupo 1]],Tabla3[],5,FALSE)</f>
        <v>1.a Ventas</v>
      </c>
      <c r="N214" s="28" t="str">
        <f>VLOOKUP(Tabla_Gtos_Ingresos7[[#This Row],[Grupo 1]],Tabla3[],10,FALSE)</f>
        <v>I</v>
      </c>
      <c r="O214" s="28" t="str">
        <f>VLOOKUP(Tabla_Gtos_Ingresos7[[#This Row],[Grupo 1]],Tabla3[],6,FALSE)</f>
        <v>Explotación</v>
      </c>
      <c r="P214" s="28">
        <f>VLOOKUP(Tabla_Gtos_Ingresos7[[#This Row],[Grupo 1]],Tabla3[],2,FALSE)</f>
        <v>1</v>
      </c>
      <c r="Q214" s="29" t="str">
        <f>VLOOKUP(Tabla_Gtos_Ingresos7[[#This Row],[3 digitos]],PGC_Gtos_e_Ingresos[],2,FALSE)</f>
        <v xml:space="preserve"> Ventas de mercaderías</v>
      </c>
      <c r="R214" s="30" t="str">
        <f>Tabla_Gtos_Ingresos7[[#This Row],[3 digitos]]&amp;"/"&amp;Tabla_Gtos_Ingresos7[[#This Row],[Nombre cuenta]]</f>
        <v>700/ Ventas de mercaderías</v>
      </c>
      <c r="S214" s="30">
        <f>YEAR(Tabla_Gtos_Ingresos7[[#This Row],[Fecha]])</f>
        <v>2010</v>
      </c>
      <c r="T214" s="27">
        <f>MONTH(Tabla_Gtos_Ingresos7[[#This Row],[Fecha]])</f>
        <v>6</v>
      </c>
      <c r="U214" s="30">
        <f>ROUNDUP(MONTH(Tabla_Gtos_Ingresos7[[#This Row],[Fecha]])/3, 0)</f>
        <v>2</v>
      </c>
      <c r="V214" s="30">
        <f>WEEKNUM(Tabla_Gtos_Ingresos7[[#This Row],[Fecha]])</f>
        <v>26</v>
      </c>
      <c r="W214" s="30">
        <f>(Tabla_Gtos_Ingresos7[[#This Row],[Factor]]*Tabla_Gtos_Ingresos7[[#This Row],[Haber]])+(Tabla_Gtos_Ingresos7[[#This Row],[Factor]]*Tabla_Gtos_Ingresos7[[#This Row],[Debe]])</f>
        <v>11558.82</v>
      </c>
      <c r="X214" s="30">
        <f>VLOOKUP(Tabla_Gtos_Ingresos7[[#This Row],[3 digitos]],PGC_Gtos_e_Ingresos[],3,FALSE)</f>
        <v>1</v>
      </c>
    </row>
    <row r="215" spans="1:24">
      <c r="A215" s="1">
        <v>1584</v>
      </c>
      <c r="B215" s="13">
        <v>40384</v>
      </c>
      <c r="C215" s="15">
        <v>70000121</v>
      </c>
      <c r="D215" s="1" t="s">
        <v>45</v>
      </c>
      <c r="E215" s="1" t="s">
        <v>349</v>
      </c>
      <c r="F215" s="12">
        <v>0</v>
      </c>
      <c r="G215" s="12">
        <v>7325.91</v>
      </c>
      <c r="H215" s="26" t="str">
        <f>MID(Tabla_Gtos_Ingresos7[[#This Row],[Subcuenta]],1,4)</f>
        <v>7000</v>
      </c>
      <c r="I215" s="27">
        <f>VALUE(MID(Tabla_Gtos_Ingresos7[[#This Row],[4 digitos]],1,3))</f>
        <v>700</v>
      </c>
      <c r="J215" s="27">
        <f>VALUE(MID(Tabla_Gtos_Ingresos7[[#This Row],[3 digitos]],1,2))</f>
        <v>70</v>
      </c>
      <c r="K215" s="28" t="str">
        <f>VLOOKUP(Tabla_Gtos_Ingresos7[[#This Row],[3 digitos]],PGC_Gtos_e_Ingresos[],4,FALSE)</f>
        <v>1a</v>
      </c>
      <c r="L215" s="30" t="str">
        <f>VLOOKUP(Tabla_Gtos_Ingresos7[[#This Row],[Grupo 1]],Tabla3[],4,FALSE)</f>
        <v>1. Importe Neto Cifra de Negocios</v>
      </c>
      <c r="M215" s="30" t="str">
        <f>VLOOKUP(Tabla_Gtos_Ingresos7[[#This Row],[Grupo 1]],Tabla3[],5,FALSE)</f>
        <v>1.a Ventas</v>
      </c>
      <c r="N215" s="28" t="str">
        <f>VLOOKUP(Tabla_Gtos_Ingresos7[[#This Row],[Grupo 1]],Tabla3[],10,FALSE)</f>
        <v>I</v>
      </c>
      <c r="O215" s="28" t="str">
        <f>VLOOKUP(Tabla_Gtos_Ingresos7[[#This Row],[Grupo 1]],Tabla3[],6,FALSE)</f>
        <v>Explotación</v>
      </c>
      <c r="P215" s="28">
        <f>VLOOKUP(Tabla_Gtos_Ingresos7[[#This Row],[Grupo 1]],Tabla3[],2,FALSE)</f>
        <v>1</v>
      </c>
      <c r="Q215" s="29" t="str">
        <f>VLOOKUP(Tabla_Gtos_Ingresos7[[#This Row],[3 digitos]],PGC_Gtos_e_Ingresos[],2,FALSE)</f>
        <v xml:space="preserve"> Ventas de mercaderías</v>
      </c>
      <c r="R215" s="30" t="str">
        <f>Tabla_Gtos_Ingresos7[[#This Row],[3 digitos]]&amp;"/"&amp;Tabla_Gtos_Ingresos7[[#This Row],[Nombre cuenta]]</f>
        <v>700/ Ventas de mercaderías</v>
      </c>
      <c r="S215" s="30">
        <f>YEAR(Tabla_Gtos_Ingresos7[[#This Row],[Fecha]])</f>
        <v>2010</v>
      </c>
      <c r="T215" s="27">
        <f>MONTH(Tabla_Gtos_Ingresos7[[#This Row],[Fecha]])</f>
        <v>7</v>
      </c>
      <c r="U215" s="30">
        <f>ROUNDUP(MONTH(Tabla_Gtos_Ingresos7[[#This Row],[Fecha]])/3, 0)</f>
        <v>3</v>
      </c>
      <c r="V215" s="30">
        <f>WEEKNUM(Tabla_Gtos_Ingresos7[[#This Row],[Fecha]])</f>
        <v>31</v>
      </c>
      <c r="W215" s="30">
        <f>(Tabla_Gtos_Ingresos7[[#This Row],[Factor]]*Tabla_Gtos_Ingresos7[[#This Row],[Haber]])+(Tabla_Gtos_Ingresos7[[#This Row],[Factor]]*Tabla_Gtos_Ingresos7[[#This Row],[Debe]])</f>
        <v>7325.91</v>
      </c>
      <c r="X215" s="30">
        <f>VLOOKUP(Tabla_Gtos_Ingresos7[[#This Row],[3 digitos]],PGC_Gtos_e_Ingresos[],3,FALSE)</f>
        <v>1</v>
      </c>
    </row>
    <row r="216" spans="1:24">
      <c r="A216" s="1">
        <v>1585</v>
      </c>
      <c r="B216" s="13">
        <v>40384</v>
      </c>
      <c r="C216" s="15">
        <v>70000122</v>
      </c>
      <c r="D216" s="1" t="s">
        <v>45</v>
      </c>
      <c r="E216" s="1" t="s">
        <v>283</v>
      </c>
      <c r="F216" s="12">
        <v>0</v>
      </c>
      <c r="G216" s="12">
        <v>1361.4</v>
      </c>
      <c r="H216" s="26" t="str">
        <f>MID(Tabla_Gtos_Ingresos7[[#This Row],[Subcuenta]],1,4)</f>
        <v>7000</v>
      </c>
      <c r="I216" s="27">
        <f>VALUE(MID(Tabla_Gtos_Ingresos7[[#This Row],[4 digitos]],1,3))</f>
        <v>700</v>
      </c>
      <c r="J216" s="27">
        <f>VALUE(MID(Tabla_Gtos_Ingresos7[[#This Row],[3 digitos]],1,2))</f>
        <v>70</v>
      </c>
      <c r="K216" s="28" t="str">
        <f>VLOOKUP(Tabla_Gtos_Ingresos7[[#This Row],[3 digitos]],PGC_Gtos_e_Ingresos[],4,FALSE)</f>
        <v>1a</v>
      </c>
      <c r="L216" s="30" t="str">
        <f>VLOOKUP(Tabla_Gtos_Ingresos7[[#This Row],[Grupo 1]],Tabla3[],4,FALSE)</f>
        <v>1. Importe Neto Cifra de Negocios</v>
      </c>
      <c r="M216" s="30" t="str">
        <f>VLOOKUP(Tabla_Gtos_Ingresos7[[#This Row],[Grupo 1]],Tabla3[],5,FALSE)</f>
        <v>1.a Ventas</v>
      </c>
      <c r="N216" s="28" t="str">
        <f>VLOOKUP(Tabla_Gtos_Ingresos7[[#This Row],[Grupo 1]],Tabla3[],10,FALSE)</f>
        <v>I</v>
      </c>
      <c r="O216" s="28" t="str">
        <f>VLOOKUP(Tabla_Gtos_Ingresos7[[#This Row],[Grupo 1]],Tabla3[],6,FALSE)</f>
        <v>Explotación</v>
      </c>
      <c r="P216" s="28">
        <f>VLOOKUP(Tabla_Gtos_Ingresos7[[#This Row],[Grupo 1]],Tabla3[],2,FALSE)</f>
        <v>1</v>
      </c>
      <c r="Q216" s="29" t="str">
        <f>VLOOKUP(Tabla_Gtos_Ingresos7[[#This Row],[3 digitos]],PGC_Gtos_e_Ingresos[],2,FALSE)</f>
        <v xml:space="preserve"> Ventas de mercaderías</v>
      </c>
      <c r="R216" s="30" t="str">
        <f>Tabla_Gtos_Ingresos7[[#This Row],[3 digitos]]&amp;"/"&amp;Tabla_Gtos_Ingresos7[[#This Row],[Nombre cuenta]]</f>
        <v>700/ Ventas de mercaderías</v>
      </c>
      <c r="S216" s="30">
        <f>YEAR(Tabla_Gtos_Ingresos7[[#This Row],[Fecha]])</f>
        <v>2010</v>
      </c>
      <c r="T216" s="27">
        <f>MONTH(Tabla_Gtos_Ingresos7[[#This Row],[Fecha]])</f>
        <v>7</v>
      </c>
      <c r="U216" s="30">
        <f>ROUNDUP(MONTH(Tabla_Gtos_Ingresos7[[#This Row],[Fecha]])/3, 0)</f>
        <v>3</v>
      </c>
      <c r="V216" s="30">
        <f>WEEKNUM(Tabla_Gtos_Ingresos7[[#This Row],[Fecha]])</f>
        <v>31</v>
      </c>
      <c r="W216" s="30">
        <f>(Tabla_Gtos_Ingresos7[[#This Row],[Factor]]*Tabla_Gtos_Ingresos7[[#This Row],[Haber]])+(Tabla_Gtos_Ingresos7[[#This Row],[Factor]]*Tabla_Gtos_Ingresos7[[#This Row],[Debe]])</f>
        <v>1361.4</v>
      </c>
      <c r="X216" s="30">
        <f>VLOOKUP(Tabla_Gtos_Ingresos7[[#This Row],[3 digitos]],PGC_Gtos_e_Ingresos[],3,FALSE)</f>
        <v>1</v>
      </c>
    </row>
    <row r="217" spans="1:24">
      <c r="A217" s="1">
        <v>1586</v>
      </c>
      <c r="B217" s="13">
        <v>40384</v>
      </c>
      <c r="C217" s="15">
        <v>70000123</v>
      </c>
      <c r="D217" s="1" t="s">
        <v>45</v>
      </c>
      <c r="E217" s="1" t="s">
        <v>284</v>
      </c>
      <c r="F217" s="12">
        <v>0</v>
      </c>
      <c r="G217" s="12">
        <v>1727</v>
      </c>
      <c r="H217" s="26" t="str">
        <f>MID(Tabla_Gtos_Ingresos7[[#This Row],[Subcuenta]],1,4)</f>
        <v>7000</v>
      </c>
      <c r="I217" s="27">
        <f>VALUE(MID(Tabla_Gtos_Ingresos7[[#This Row],[4 digitos]],1,3))</f>
        <v>700</v>
      </c>
      <c r="J217" s="27">
        <f>VALUE(MID(Tabla_Gtos_Ingresos7[[#This Row],[3 digitos]],1,2))</f>
        <v>70</v>
      </c>
      <c r="K217" s="28" t="str">
        <f>VLOOKUP(Tabla_Gtos_Ingresos7[[#This Row],[3 digitos]],PGC_Gtos_e_Ingresos[],4,FALSE)</f>
        <v>1a</v>
      </c>
      <c r="L217" s="30" t="str">
        <f>VLOOKUP(Tabla_Gtos_Ingresos7[[#This Row],[Grupo 1]],Tabla3[],4,FALSE)</f>
        <v>1. Importe Neto Cifra de Negocios</v>
      </c>
      <c r="M217" s="30" t="str">
        <f>VLOOKUP(Tabla_Gtos_Ingresos7[[#This Row],[Grupo 1]],Tabla3[],5,FALSE)</f>
        <v>1.a Ventas</v>
      </c>
      <c r="N217" s="28" t="str">
        <f>VLOOKUP(Tabla_Gtos_Ingresos7[[#This Row],[Grupo 1]],Tabla3[],10,FALSE)</f>
        <v>I</v>
      </c>
      <c r="O217" s="28" t="str">
        <f>VLOOKUP(Tabla_Gtos_Ingresos7[[#This Row],[Grupo 1]],Tabla3[],6,FALSE)</f>
        <v>Explotación</v>
      </c>
      <c r="P217" s="28">
        <f>VLOOKUP(Tabla_Gtos_Ingresos7[[#This Row],[Grupo 1]],Tabla3[],2,FALSE)</f>
        <v>1</v>
      </c>
      <c r="Q217" s="29" t="str">
        <f>VLOOKUP(Tabla_Gtos_Ingresos7[[#This Row],[3 digitos]],PGC_Gtos_e_Ingresos[],2,FALSE)</f>
        <v xml:space="preserve"> Ventas de mercaderías</v>
      </c>
      <c r="R217" s="30" t="str">
        <f>Tabla_Gtos_Ingresos7[[#This Row],[3 digitos]]&amp;"/"&amp;Tabla_Gtos_Ingresos7[[#This Row],[Nombre cuenta]]</f>
        <v>700/ Ventas de mercaderías</v>
      </c>
      <c r="S217" s="30">
        <f>YEAR(Tabla_Gtos_Ingresos7[[#This Row],[Fecha]])</f>
        <v>2010</v>
      </c>
      <c r="T217" s="27">
        <f>MONTH(Tabla_Gtos_Ingresos7[[#This Row],[Fecha]])</f>
        <v>7</v>
      </c>
      <c r="U217" s="30">
        <f>ROUNDUP(MONTH(Tabla_Gtos_Ingresos7[[#This Row],[Fecha]])/3, 0)</f>
        <v>3</v>
      </c>
      <c r="V217" s="30">
        <f>WEEKNUM(Tabla_Gtos_Ingresos7[[#This Row],[Fecha]])</f>
        <v>31</v>
      </c>
      <c r="W217" s="30">
        <f>(Tabla_Gtos_Ingresos7[[#This Row],[Factor]]*Tabla_Gtos_Ingresos7[[#This Row],[Haber]])+(Tabla_Gtos_Ingresos7[[#This Row],[Factor]]*Tabla_Gtos_Ingresos7[[#This Row],[Debe]])</f>
        <v>1727</v>
      </c>
      <c r="X217" s="30">
        <f>VLOOKUP(Tabla_Gtos_Ingresos7[[#This Row],[3 digitos]],PGC_Gtos_e_Ingresos[],3,FALSE)</f>
        <v>1</v>
      </c>
    </row>
    <row r="218" spans="1:24">
      <c r="A218" s="1">
        <v>1587</v>
      </c>
      <c r="B218" s="13">
        <v>40384</v>
      </c>
      <c r="C218" s="15">
        <v>70000124</v>
      </c>
      <c r="D218" s="1" t="s">
        <v>45</v>
      </c>
      <c r="E218" s="1" t="s">
        <v>243</v>
      </c>
      <c r="F218" s="12">
        <v>0</v>
      </c>
      <c r="G218" s="12">
        <v>1778.17</v>
      </c>
      <c r="H218" s="26" t="str">
        <f>MID(Tabla_Gtos_Ingresos7[[#This Row],[Subcuenta]],1,4)</f>
        <v>7000</v>
      </c>
      <c r="I218" s="27">
        <f>VALUE(MID(Tabla_Gtos_Ingresos7[[#This Row],[4 digitos]],1,3))</f>
        <v>700</v>
      </c>
      <c r="J218" s="27">
        <f>VALUE(MID(Tabla_Gtos_Ingresos7[[#This Row],[3 digitos]],1,2))</f>
        <v>70</v>
      </c>
      <c r="K218" s="28" t="str">
        <f>VLOOKUP(Tabla_Gtos_Ingresos7[[#This Row],[3 digitos]],PGC_Gtos_e_Ingresos[],4,FALSE)</f>
        <v>1a</v>
      </c>
      <c r="L218" s="30" t="str">
        <f>VLOOKUP(Tabla_Gtos_Ingresos7[[#This Row],[Grupo 1]],Tabla3[],4,FALSE)</f>
        <v>1. Importe Neto Cifra de Negocios</v>
      </c>
      <c r="M218" s="30" t="str">
        <f>VLOOKUP(Tabla_Gtos_Ingresos7[[#This Row],[Grupo 1]],Tabla3[],5,FALSE)</f>
        <v>1.a Ventas</v>
      </c>
      <c r="N218" s="28" t="str">
        <f>VLOOKUP(Tabla_Gtos_Ingresos7[[#This Row],[Grupo 1]],Tabla3[],10,FALSE)</f>
        <v>I</v>
      </c>
      <c r="O218" s="28" t="str">
        <f>VLOOKUP(Tabla_Gtos_Ingresos7[[#This Row],[Grupo 1]],Tabla3[],6,FALSE)</f>
        <v>Explotación</v>
      </c>
      <c r="P218" s="28">
        <f>VLOOKUP(Tabla_Gtos_Ingresos7[[#This Row],[Grupo 1]],Tabla3[],2,FALSE)</f>
        <v>1</v>
      </c>
      <c r="Q218" s="29" t="str">
        <f>VLOOKUP(Tabla_Gtos_Ingresos7[[#This Row],[3 digitos]],PGC_Gtos_e_Ingresos[],2,FALSE)</f>
        <v xml:space="preserve"> Ventas de mercaderías</v>
      </c>
      <c r="R218" s="30" t="str">
        <f>Tabla_Gtos_Ingresos7[[#This Row],[3 digitos]]&amp;"/"&amp;Tabla_Gtos_Ingresos7[[#This Row],[Nombre cuenta]]</f>
        <v>700/ Ventas de mercaderías</v>
      </c>
      <c r="S218" s="30">
        <f>YEAR(Tabla_Gtos_Ingresos7[[#This Row],[Fecha]])</f>
        <v>2010</v>
      </c>
      <c r="T218" s="27">
        <f>MONTH(Tabla_Gtos_Ingresos7[[#This Row],[Fecha]])</f>
        <v>7</v>
      </c>
      <c r="U218" s="30">
        <f>ROUNDUP(MONTH(Tabla_Gtos_Ingresos7[[#This Row],[Fecha]])/3, 0)</f>
        <v>3</v>
      </c>
      <c r="V218" s="30">
        <f>WEEKNUM(Tabla_Gtos_Ingresos7[[#This Row],[Fecha]])</f>
        <v>31</v>
      </c>
      <c r="W218" s="30">
        <f>(Tabla_Gtos_Ingresos7[[#This Row],[Factor]]*Tabla_Gtos_Ingresos7[[#This Row],[Haber]])+(Tabla_Gtos_Ingresos7[[#This Row],[Factor]]*Tabla_Gtos_Ingresos7[[#This Row],[Debe]])</f>
        <v>1778.17</v>
      </c>
      <c r="X218" s="30">
        <f>VLOOKUP(Tabla_Gtos_Ingresos7[[#This Row],[3 digitos]],PGC_Gtos_e_Ingresos[],3,FALSE)</f>
        <v>1</v>
      </c>
    </row>
    <row r="219" spans="1:24">
      <c r="A219" s="1">
        <v>1588</v>
      </c>
      <c r="B219" s="13">
        <v>40384</v>
      </c>
      <c r="C219" s="15">
        <v>70000125</v>
      </c>
      <c r="D219" s="1" t="s">
        <v>45</v>
      </c>
      <c r="E219" s="1" t="s">
        <v>318</v>
      </c>
      <c r="F219" s="12">
        <v>0</v>
      </c>
      <c r="G219" s="12">
        <v>1672.29</v>
      </c>
      <c r="H219" s="26" t="str">
        <f>MID(Tabla_Gtos_Ingresos7[[#This Row],[Subcuenta]],1,4)</f>
        <v>7000</v>
      </c>
      <c r="I219" s="27">
        <f>VALUE(MID(Tabla_Gtos_Ingresos7[[#This Row],[4 digitos]],1,3))</f>
        <v>700</v>
      </c>
      <c r="J219" s="27">
        <f>VALUE(MID(Tabla_Gtos_Ingresos7[[#This Row],[3 digitos]],1,2))</f>
        <v>70</v>
      </c>
      <c r="K219" s="28" t="str">
        <f>VLOOKUP(Tabla_Gtos_Ingresos7[[#This Row],[3 digitos]],PGC_Gtos_e_Ingresos[],4,FALSE)</f>
        <v>1a</v>
      </c>
      <c r="L219" s="30" t="str">
        <f>VLOOKUP(Tabla_Gtos_Ingresos7[[#This Row],[Grupo 1]],Tabla3[],4,FALSE)</f>
        <v>1. Importe Neto Cifra de Negocios</v>
      </c>
      <c r="M219" s="30" t="str">
        <f>VLOOKUP(Tabla_Gtos_Ingresos7[[#This Row],[Grupo 1]],Tabla3[],5,FALSE)</f>
        <v>1.a Ventas</v>
      </c>
      <c r="N219" s="28" t="str">
        <f>VLOOKUP(Tabla_Gtos_Ingresos7[[#This Row],[Grupo 1]],Tabla3[],10,FALSE)</f>
        <v>I</v>
      </c>
      <c r="O219" s="28" t="str">
        <f>VLOOKUP(Tabla_Gtos_Ingresos7[[#This Row],[Grupo 1]],Tabla3[],6,FALSE)</f>
        <v>Explotación</v>
      </c>
      <c r="P219" s="28">
        <f>VLOOKUP(Tabla_Gtos_Ingresos7[[#This Row],[Grupo 1]],Tabla3[],2,FALSE)</f>
        <v>1</v>
      </c>
      <c r="Q219" s="29" t="str">
        <f>VLOOKUP(Tabla_Gtos_Ingresos7[[#This Row],[3 digitos]],PGC_Gtos_e_Ingresos[],2,FALSE)</f>
        <v xml:space="preserve"> Ventas de mercaderías</v>
      </c>
      <c r="R219" s="30" t="str">
        <f>Tabla_Gtos_Ingresos7[[#This Row],[3 digitos]]&amp;"/"&amp;Tabla_Gtos_Ingresos7[[#This Row],[Nombre cuenta]]</f>
        <v>700/ Ventas de mercaderías</v>
      </c>
      <c r="S219" s="30">
        <f>YEAR(Tabla_Gtos_Ingresos7[[#This Row],[Fecha]])</f>
        <v>2010</v>
      </c>
      <c r="T219" s="27">
        <f>MONTH(Tabla_Gtos_Ingresos7[[#This Row],[Fecha]])</f>
        <v>7</v>
      </c>
      <c r="U219" s="30">
        <f>ROUNDUP(MONTH(Tabla_Gtos_Ingresos7[[#This Row],[Fecha]])/3, 0)</f>
        <v>3</v>
      </c>
      <c r="V219" s="30">
        <f>WEEKNUM(Tabla_Gtos_Ingresos7[[#This Row],[Fecha]])</f>
        <v>31</v>
      </c>
      <c r="W219" s="30">
        <f>(Tabla_Gtos_Ingresos7[[#This Row],[Factor]]*Tabla_Gtos_Ingresos7[[#This Row],[Haber]])+(Tabla_Gtos_Ingresos7[[#This Row],[Factor]]*Tabla_Gtos_Ingresos7[[#This Row],[Debe]])</f>
        <v>1672.29</v>
      </c>
      <c r="X219" s="30">
        <f>VLOOKUP(Tabla_Gtos_Ingresos7[[#This Row],[3 digitos]],PGC_Gtos_e_Ingresos[],3,FALSE)</f>
        <v>1</v>
      </c>
    </row>
    <row r="220" spans="1:24">
      <c r="A220" s="1">
        <v>1589</v>
      </c>
      <c r="B220" s="13">
        <v>40384</v>
      </c>
      <c r="C220" s="15">
        <v>70000126</v>
      </c>
      <c r="D220" s="1" t="s">
        <v>45</v>
      </c>
      <c r="E220" s="1" t="s">
        <v>613</v>
      </c>
      <c r="F220" s="12">
        <v>0</v>
      </c>
      <c r="G220" s="12">
        <v>127.11</v>
      </c>
      <c r="H220" s="26" t="str">
        <f>MID(Tabla_Gtos_Ingresos7[[#This Row],[Subcuenta]],1,4)</f>
        <v>7000</v>
      </c>
      <c r="I220" s="27">
        <f>VALUE(MID(Tabla_Gtos_Ingresos7[[#This Row],[4 digitos]],1,3))</f>
        <v>700</v>
      </c>
      <c r="J220" s="27">
        <f>VALUE(MID(Tabla_Gtos_Ingresos7[[#This Row],[3 digitos]],1,2))</f>
        <v>70</v>
      </c>
      <c r="K220" s="28" t="str">
        <f>VLOOKUP(Tabla_Gtos_Ingresos7[[#This Row],[3 digitos]],PGC_Gtos_e_Ingresos[],4,FALSE)</f>
        <v>1a</v>
      </c>
      <c r="L220" s="30" t="str">
        <f>VLOOKUP(Tabla_Gtos_Ingresos7[[#This Row],[Grupo 1]],Tabla3[],4,FALSE)</f>
        <v>1. Importe Neto Cifra de Negocios</v>
      </c>
      <c r="M220" s="30" t="str">
        <f>VLOOKUP(Tabla_Gtos_Ingresos7[[#This Row],[Grupo 1]],Tabla3[],5,FALSE)</f>
        <v>1.a Ventas</v>
      </c>
      <c r="N220" s="28" t="str">
        <f>VLOOKUP(Tabla_Gtos_Ingresos7[[#This Row],[Grupo 1]],Tabla3[],10,FALSE)</f>
        <v>I</v>
      </c>
      <c r="O220" s="28" t="str">
        <f>VLOOKUP(Tabla_Gtos_Ingresos7[[#This Row],[Grupo 1]],Tabla3[],6,FALSE)</f>
        <v>Explotación</v>
      </c>
      <c r="P220" s="28">
        <f>VLOOKUP(Tabla_Gtos_Ingresos7[[#This Row],[Grupo 1]],Tabla3[],2,FALSE)</f>
        <v>1</v>
      </c>
      <c r="Q220" s="29" t="str">
        <f>VLOOKUP(Tabla_Gtos_Ingresos7[[#This Row],[3 digitos]],PGC_Gtos_e_Ingresos[],2,FALSE)</f>
        <v xml:space="preserve"> Ventas de mercaderías</v>
      </c>
      <c r="R220" s="30" t="str">
        <f>Tabla_Gtos_Ingresos7[[#This Row],[3 digitos]]&amp;"/"&amp;Tabla_Gtos_Ingresos7[[#This Row],[Nombre cuenta]]</f>
        <v>700/ Ventas de mercaderías</v>
      </c>
      <c r="S220" s="30">
        <f>YEAR(Tabla_Gtos_Ingresos7[[#This Row],[Fecha]])</f>
        <v>2010</v>
      </c>
      <c r="T220" s="27">
        <f>MONTH(Tabla_Gtos_Ingresos7[[#This Row],[Fecha]])</f>
        <v>7</v>
      </c>
      <c r="U220" s="30">
        <f>ROUNDUP(MONTH(Tabla_Gtos_Ingresos7[[#This Row],[Fecha]])/3, 0)</f>
        <v>3</v>
      </c>
      <c r="V220" s="30">
        <f>WEEKNUM(Tabla_Gtos_Ingresos7[[#This Row],[Fecha]])</f>
        <v>31</v>
      </c>
      <c r="W220" s="30">
        <f>(Tabla_Gtos_Ingresos7[[#This Row],[Factor]]*Tabla_Gtos_Ingresos7[[#This Row],[Haber]])+(Tabla_Gtos_Ingresos7[[#This Row],[Factor]]*Tabla_Gtos_Ingresos7[[#This Row],[Debe]])</f>
        <v>127.11</v>
      </c>
      <c r="X220" s="30">
        <f>VLOOKUP(Tabla_Gtos_Ingresos7[[#This Row],[3 digitos]],PGC_Gtos_e_Ingresos[],3,FALSE)</f>
        <v>1</v>
      </c>
    </row>
    <row r="221" spans="1:24">
      <c r="A221" s="1">
        <v>1590</v>
      </c>
      <c r="B221" s="13">
        <v>40384</v>
      </c>
      <c r="C221" s="15">
        <v>70000127</v>
      </c>
      <c r="D221" s="1" t="s">
        <v>45</v>
      </c>
      <c r="E221" s="1" t="s">
        <v>422</v>
      </c>
      <c r="F221" s="12">
        <v>0</v>
      </c>
      <c r="G221" s="12">
        <v>1354.42</v>
      </c>
      <c r="H221" s="26" t="str">
        <f>MID(Tabla_Gtos_Ingresos7[[#This Row],[Subcuenta]],1,4)</f>
        <v>7000</v>
      </c>
      <c r="I221" s="27">
        <f>VALUE(MID(Tabla_Gtos_Ingresos7[[#This Row],[4 digitos]],1,3))</f>
        <v>700</v>
      </c>
      <c r="J221" s="27">
        <f>VALUE(MID(Tabla_Gtos_Ingresos7[[#This Row],[3 digitos]],1,2))</f>
        <v>70</v>
      </c>
      <c r="K221" s="28" t="str">
        <f>VLOOKUP(Tabla_Gtos_Ingresos7[[#This Row],[3 digitos]],PGC_Gtos_e_Ingresos[],4,FALSE)</f>
        <v>1a</v>
      </c>
      <c r="L221" s="30" t="str">
        <f>VLOOKUP(Tabla_Gtos_Ingresos7[[#This Row],[Grupo 1]],Tabla3[],4,FALSE)</f>
        <v>1. Importe Neto Cifra de Negocios</v>
      </c>
      <c r="M221" s="30" t="str">
        <f>VLOOKUP(Tabla_Gtos_Ingresos7[[#This Row],[Grupo 1]],Tabla3[],5,FALSE)</f>
        <v>1.a Ventas</v>
      </c>
      <c r="N221" s="28" t="str">
        <f>VLOOKUP(Tabla_Gtos_Ingresos7[[#This Row],[Grupo 1]],Tabla3[],10,FALSE)</f>
        <v>I</v>
      </c>
      <c r="O221" s="28" t="str">
        <f>VLOOKUP(Tabla_Gtos_Ingresos7[[#This Row],[Grupo 1]],Tabla3[],6,FALSE)</f>
        <v>Explotación</v>
      </c>
      <c r="P221" s="28">
        <f>VLOOKUP(Tabla_Gtos_Ingresos7[[#This Row],[Grupo 1]],Tabla3[],2,FALSE)</f>
        <v>1</v>
      </c>
      <c r="Q221" s="29" t="str">
        <f>VLOOKUP(Tabla_Gtos_Ingresos7[[#This Row],[3 digitos]],PGC_Gtos_e_Ingresos[],2,FALSE)</f>
        <v xml:space="preserve"> Ventas de mercaderías</v>
      </c>
      <c r="R221" s="30" t="str">
        <f>Tabla_Gtos_Ingresos7[[#This Row],[3 digitos]]&amp;"/"&amp;Tabla_Gtos_Ingresos7[[#This Row],[Nombre cuenta]]</f>
        <v>700/ Ventas de mercaderías</v>
      </c>
      <c r="S221" s="30">
        <f>YEAR(Tabla_Gtos_Ingresos7[[#This Row],[Fecha]])</f>
        <v>2010</v>
      </c>
      <c r="T221" s="27">
        <f>MONTH(Tabla_Gtos_Ingresos7[[#This Row],[Fecha]])</f>
        <v>7</v>
      </c>
      <c r="U221" s="30">
        <f>ROUNDUP(MONTH(Tabla_Gtos_Ingresos7[[#This Row],[Fecha]])/3, 0)</f>
        <v>3</v>
      </c>
      <c r="V221" s="30">
        <f>WEEKNUM(Tabla_Gtos_Ingresos7[[#This Row],[Fecha]])</f>
        <v>31</v>
      </c>
      <c r="W221" s="30">
        <f>(Tabla_Gtos_Ingresos7[[#This Row],[Factor]]*Tabla_Gtos_Ingresos7[[#This Row],[Haber]])+(Tabla_Gtos_Ingresos7[[#This Row],[Factor]]*Tabla_Gtos_Ingresos7[[#This Row],[Debe]])</f>
        <v>1354.42</v>
      </c>
      <c r="X221" s="30">
        <f>VLOOKUP(Tabla_Gtos_Ingresos7[[#This Row],[3 digitos]],PGC_Gtos_e_Ingresos[],3,FALSE)</f>
        <v>1</v>
      </c>
    </row>
    <row r="222" spans="1:24">
      <c r="A222" s="1">
        <v>1591</v>
      </c>
      <c r="B222" s="13">
        <v>40384</v>
      </c>
      <c r="C222" s="15">
        <v>70000128</v>
      </c>
      <c r="D222" s="1" t="s">
        <v>45</v>
      </c>
      <c r="E222" s="1" t="s">
        <v>334</v>
      </c>
      <c r="F222" s="12">
        <v>0</v>
      </c>
      <c r="G222" s="12">
        <v>44.55</v>
      </c>
      <c r="H222" s="26" t="str">
        <f>MID(Tabla_Gtos_Ingresos7[[#This Row],[Subcuenta]],1,4)</f>
        <v>7000</v>
      </c>
      <c r="I222" s="27">
        <f>VALUE(MID(Tabla_Gtos_Ingresos7[[#This Row],[4 digitos]],1,3))</f>
        <v>700</v>
      </c>
      <c r="J222" s="27">
        <f>VALUE(MID(Tabla_Gtos_Ingresos7[[#This Row],[3 digitos]],1,2))</f>
        <v>70</v>
      </c>
      <c r="K222" s="28" t="str">
        <f>VLOOKUP(Tabla_Gtos_Ingresos7[[#This Row],[3 digitos]],PGC_Gtos_e_Ingresos[],4,FALSE)</f>
        <v>1a</v>
      </c>
      <c r="L222" s="30" t="str">
        <f>VLOOKUP(Tabla_Gtos_Ingresos7[[#This Row],[Grupo 1]],Tabla3[],4,FALSE)</f>
        <v>1. Importe Neto Cifra de Negocios</v>
      </c>
      <c r="M222" s="30" t="str">
        <f>VLOOKUP(Tabla_Gtos_Ingresos7[[#This Row],[Grupo 1]],Tabla3[],5,FALSE)</f>
        <v>1.a Ventas</v>
      </c>
      <c r="N222" s="28" t="str">
        <f>VLOOKUP(Tabla_Gtos_Ingresos7[[#This Row],[Grupo 1]],Tabla3[],10,FALSE)</f>
        <v>I</v>
      </c>
      <c r="O222" s="28" t="str">
        <f>VLOOKUP(Tabla_Gtos_Ingresos7[[#This Row],[Grupo 1]],Tabla3[],6,FALSE)</f>
        <v>Explotación</v>
      </c>
      <c r="P222" s="28">
        <f>VLOOKUP(Tabla_Gtos_Ingresos7[[#This Row],[Grupo 1]],Tabla3[],2,FALSE)</f>
        <v>1</v>
      </c>
      <c r="Q222" s="29" t="str">
        <f>VLOOKUP(Tabla_Gtos_Ingresos7[[#This Row],[3 digitos]],PGC_Gtos_e_Ingresos[],2,FALSE)</f>
        <v xml:space="preserve"> Ventas de mercaderías</v>
      </c>
      <c r="R222" s="30" t="str">
        <f>Tabla_Gtos_Ingresos7[[#This Row],[3 digitos]]&amp;"/"&amp;Tabla_Gtos_Ingresos7[[#This Row],[Nombre cuenta]]</f>
        <v>700/ Ventas de mercaderías</v>
      </c>
      <c r="S222" s="30">
        <f>YEAR(Tabla_Gtos_Ingresos7[[#This Row],[Fecha]])</f>
        <v>2010</v>
      </c>
      <c r="T222" s="27">
        <f>MONTH(Tabla_Gtos_Ingresos7[[#This Row],[Fecha]])</f>
        <v>7</v>
      </c>
      <c r="U222" s="30">
        <f>ROUNDUP(MONTH(Tabla_Gtos_Ingresos7[[#This Row],[Fecha]])/3, 0)</f>
        <v>3</v>
      </c>
      <c r="V222" s="30">
        <f>WEEKNUM(Tabla_Gtos_Ingresos7[[#This Row],[Fecha]])</f>
        <v>31</v>
      </c>
      <c r="W222" s="30">
        <f>(Tabla_Gtos_Ingresos7[[#This Row],[Factor]]*Tabla_Gtos_Ingresos7[[#This Row],[Haber]])+(Tabla_Gtos_Ingresos7[[#This Row],[Factor]]*Tabla_Gtos_Ingresos7[[#This Row],[Debe]])</f>
        <v>44.55</v>
      </c>
      <c r="X222" s="30">
        <f>VLOOKUP(Tabla_Gtos_Ingresos7[[#This Row],[3 digitos]],PGC_Gtos_e_Ingresos[],3,FALSE)</f>
        <v>1</v>
      </c>
    </row>
    <row r="223" spans="1:24">
      <c r="A223" s="1">
        <v>1592</v>
      </c>
      <c r="B223" s="13">
        <v>40384</v>
      </c>
      <c r="C223" s="15">
        <v>70000129</v>
      </c>
      <c r="D223" s="1" t="s">
        <v>45</v>
      </c>
      <c r="E223" s="1" t="s">
        <v>646</v>
      </c>
      <c r="F223" s="12">
        <v>0</v>
      </c>
      <c r="G223" s="12">
        <v>54.6</v>
      </c>
      <c r="H223" s="26" t="str">
        <f>MID(Tabla_Gtos_Ingresos7[[#This Row],[Subcuenta]],1,4)</f>
        <v>7000</v>
      </c>
      <c r="I223" s="27">
        <f>VALUE(MID(Tabla_Gtos_Ingresos7[[#This Row],[4 digitos]],1,3))</f>
        <v>700</v>
      </c>
      <c r="J223" s="27">
        <f>VALUE(MID(Tabla_Gtos_Ingresos7[[#This Row],[3 digitos]],1,2))</f>
        <v>70</v>
      </c>
      <c r="K223" s="28" t="str">
        <f>VLOOKUP(Tabla_Gtos_Ingresos7[[#This Row],[3 digitos]],PGC_Gtos_e_Ingresos[],4,FALSE)</f>
        <v>1a</v>
      </c>
      <c r="L223" s="30" t="str">
        <f>VLOOKUP(Tabla_Gtos_Ingresos7[[#This Row],[Grupo 1]],Tabla3[],4,FALSE)</f>
        <v>1. Importe Neto Cifra de Negocios</v>
      </c>
      <c r="M223" s="30" t="str">
        <f>VLOOKUP(Tabla_Gtos_Ingresos7[[#This Row],[Grupo 1]],Tabla3[],5,FALSE)</f>
        <v>1.a Ventas</v>
      </c>
      <c r="N223" s="28" t="str">
        <f>VLOOKUP(Tabla_Gtos_Ingresos7[[#This Row],[Grupo 1]],Tabla3[],10,FALSE)</f>
        <v>I</v>
      </c>
      <c r="O223" s="28" t="str">
        <f>VLOOKUP(Tabla_Gtos_Ingresos7[[#This Row],[Grupo 1]],Tabla3[],6,FALSE)</f>
        <v>Explotación</v>
      </c>
      <c r="P223" s="28">
        <f>VLOOKUP(Tabla_Gtos_Ingresos7[[#This Row],[Grupo 1]],Tabla3[],2,FALSE)</f>
        <v>1</v>
      </c>
      <c r="Q223" s="29" t="str">
        <f>VLOOKUP(Tabla_Gtos_Ingresos7[[#This Row],[3 digitos]],PGC_Gtos_e_Ingresos[],2,FALSE)</f>
        <v xml:space="preserve"> Ventas de mercaderías</v>
      </c>
      <c r="R223" s="30" t="str">
        <f>Tabla_Gtos_Ingresos7[[#This Row],[3 digitos]]&amp;"/"&amp;Tabla_Gtos_Ingresos7[[#This Row],[Nombre cuenta]]</f>
        <v>700/ Ventas de mercaderías</v>
      </c>
      <c r="S223" s="30">
        <f>YEAR(Tabla_Gtos_Ingresos7[[#This Row],[Fecha]])</f>
        <v>2010</v>
      </c>
      <c r="T223" s="27">
        <f>MONTH(Tabla_Gtos_Ingresos7[[#This Row],[Fecha]])</f>
        <v>7</v>
      </c>
      <c r="U223" s="30">
        <f>ROUNDUP(MONTH(Tabla_Gtos_Ingresos7[[#This Row],[Fecha]])/3, 0)</f>
        <v>3</v>
      </c>
      <c r="V223" s="30">
        <f>WEEKNUM(Tabla_Gtos_Ingresos7[[#This Row],[Fecha]])</f>
        <v>31</v>
      </c>
      <c r="W223" s="30">
        <f>(Tabla_Gtos_Ingresos7[[#This Row],[Factor]]*Tabla_Gtos_Ingresos7[[#This Row],[Haber]])+(Tabla_Gtos_Ingresos7[[#This Row],[Factor]]*Tabla_Gtos_Ingresos7[[#This Row],[Debe]])</f>
        <v>54.6</v>
      </c>
      <c r="X223" s="30">
        <f>VLOOKUP(Tabla_Gtos_Ingresos7[[#This Row],[3 digitos]],PGC_Gtos_e_Ingresos[],3,FALSE)</f>
        <v>1</v>
      </c>
    </row>
    <row r="224" spans="1:24">
      <c r="A224" s="1">
        <v>1593</v>
      </c>
      <c r="B224" s="13">
        <v>40384</v>
      </c>
      <c r="C224" s="15">
        <v>70000130</v>
      </c>
      <c r="D224" s="1" t="s">
        <v>45</v>
      </c>
      <c r="E224" s="1" t="s">
        <v>556</v>
      </c>
      <c r="F224" s="12">
        <v>0</v>
      </c>
      <c r="G224" s="12">
        <v>46.9</v>
      </c>
      <c r="H224" s="26" t="str">
        <f>MID(Tabla_Gtos_Ingresos7[[#This Row],[Subcuenta]],1,4)</f>
        <v>7000</v>
      </c>
      <c r="I224" s="27">
        <f>VALUE(MID(Tabla_Gtos_Ingresos7[[#This Row],[4 digitos]],1,3))</f>
        <v>700</v>
      </c>
      <c r="J224" s="27">
        <f>VALUE(MID(Tabla_Gtos_Ingresos7[[#This Row],[3 digitos]],1,2))</f>
        <v>70</v>
      </c>
      <c r="K224" s="28" t="str">
        <f>VLOOKUP(Tabla_Gtos_Ingresos7[[#This Row],[3 digitos]],PGC_Gtos_e_Ingresos[],4,FALSE)</f>
        <v>1a</v>
      </c>
      <c r="L224" s="30" t="str">
        <f>VLOOKUP(Tabla_Gtos_Ingresos7[[#This Row],[Grupo 1]],Tabla3[],4,FALSE)</f>
        <v>1. Importe Neto Cifra de Negocios</v>
      </c>
      <c r="M224" s="30" t="str">
        <f>VLOOKUP(Tabla_Gtos_Ingresos7[[#This Row],[Grupo 1]],Tabla3[],5,FALSE)</f>
        <v>1.a Ventas</v>
      </c>
      <c r="N224" s="28" t="str">
        <f>VLOOKUP(Tabla_Gtos_Ingresos7[[#This Row],[Grupo 1]],Tabla3[],10,FALSE)</f>
        <v>I</v>
      </c>
      <c r="O224" s="28" t="str">
        <f>VLOOKUP(Tabla_Gtos_Ingresos7[[#This Row],[Grupo 1]],Tabla3[],6,FALSE)</f>
        <v>Explotación</v>
      </c>
      <c r="P224" s="28">
        <f>VLOOKUP(Tabla_Gtos_Ingresos7[[#This Row],[Grupo 1]],Tabla3[],2,FALSE)</f>
        <v>1</v>
      </c>
      <c r="Q224" s="29" t="str">
        <f>VLOOKUP(Tabla_Gtos_Ingresos7[[#This Row],[3 digitos]],PGC_Gtos_e_Ingresos[],2,FALSE)</f>
        <v xml:space="preserve"> Ventas de mercaderías</v>
      </c>
      <c r="R224" s="30" t="str">
        <f>Tabla_Gtos_Ingresos7[[#This Row],[3 digitos]]&amp;"/"&amp;Tabla_Gtos_Ingresos7[[#This Row],[Nombre cuenta]]</f>
        <v>700/ Ventas de mercaderías</v>
      </c>
      <c r="S224" s="30">
        <f>YEAR(Tabla_Gtos_Ingresos7[[#This Row],[Fecha]])</f>
        <v>2010</v>
      </c>
      <c r="T224" s="27">
        <f>MONTH(Tabla_Gtos_Ingresos7[[#This Row],[Fecha]])</f>
        <v>7</v>
      </c>
      <c r="U224" s="30">
        <f>ROUNDUP(MONTH(Tabla_Gtos_Ingresos7[[#This Row],[Fecha]])/3, 0)</f>
        <v>3</v>
      </c>
      <c r="V224" s="30">
        <f>WEEKNUM(Tabla_Gtos_Ingresos7[[#This Row],[Fecha]])</f>
        <v>31</v>
      </c>
      <c r="W224" s="30">
        <f>(Tabla_Gtos_Ingresos7[[#This Row],[Factor]]*Tabla_Gtos_Ingresos7[[#This Row],[Haber]])+(Tabla_Gtos_Ingresos7[[#This Row],[Factor]]*Tabla_Gtos_Ingresos7[[#This Row],[Debe]])</f>
        <v>46.9</v>
      </c>
      <c r="X224" s="30">
        <f>VLOOKUP(Tabla_Gtos_Ingresos7[[#This Row],[3 digitos]],PGC_Gtos_e_Ingresos[],3,FALSE)</f>
        <v>1</v>
      </c>
    </row>
    <row r="225" spans="1:24">
      <c r="A225" s="1">
        <v>1594</v>
      </c>
      <c r="B225" s="13">
        <v>40384</v>
      </c>
      <c r="C225" s="15">
        <v>70000131</v>
      </c>
      <c r="D225" s="1" t="s">
        <v>45</v>
      </c>
      <c r="E225" s="1" t="s">
        <v>707</v>
      </c>
      <c r="F225" s="12">
        <v>0</v>
      </c>
      <c r="G225" s="12">
        <v>299.05</v>
      </c>
      <c r="H225" s="26" t="str">
        <f>MID(Tabla_Gtos_Ingresos7[[#This Row],[Subcuenta]],1,4)</f>
        <v>7000</v>
      </c>
      <c r="I225" s="27">
        <f>VALUE(MID(Tabla_Gtos_Ingresos7[[#This Row],[4 digitos]],1,3))</f>
        <v>700</v>
      </c>
      <c r="J225" s="27">
        <f>VALUE(MID(Tabla_Gtos_Ingresos7[[#This Row],[3 digitos]],1,2))</f>
        <v>70</v>
      </c>
      <c r="K225" s="28" t="str">
        <f>VLOOKUP(Tabla_Gtos_Ingresos7[[#This Row],[3 digitos]],PGC_Gtos_e_Ingresos[],4,FALSE)</f>
        <v>1a</v>
      </c>
      <c r="L225" s="30" t="str">
        <f>VLOOKUP(Tabla_Gtos_Ingresos7[[#This Row],[Grupo 1]],Tabla3[],4,FALSE)</f>
        <v>1. Importe Neto Cifra de Negocios</v>
      </c>
      <c r="M225" s="30" t="str">
        <f>VLOOKUP(Tabla_Gtos_Ingresos7[[#This Row],[Grupo 1]],Tabla3[],5,FALSE)</f>
        <v>1.a Ventas</v>
      </c>
      <c r="N225" s="28" t="str">
        <f>VLOOKUP(Tabla_Gtos_Ingresos7[[#This Row],[Grupo 1]],Tabla3[],10,FALSE)</f>
        <v>I</v>
      </c>
      <c r="O225" s="28" t="str">
        <f>VLOOKUP(Tabla_Gtos_Ingresos7[[#This Row],[Grupo 1]],Tabla3[],6,FALSE)</f>
        <v>Explotación</v>
      </c>
      <c r="P225" s="28">
        <f>VLOOKUP(Tabla_Gtos_Ingresos7[[#This Row],[Grupo 1]],Tabla3[],2,FALSE)</f>
        <v>1</v>
      </c>
      <c r="Q225" s="29" t="str">
        <f>VLOOKUP(Tabla_Gtos_Ingresos7[[#This Row],[3 digitos]],PGC_Gtos_e_Ingresos[],2,FALSE)</f>
        <v xml:space="preserve"> Ventas de mercaderías</v>
      </c>
      <c r="R225" s="30" t="str">
        <f>Tabla_Gtos_Ingresos7[[#This Row],[3 digitos]]&amp;"/"&amp;Tabla_Gtos_Ingresos7[[#This Row],[Nombre cuenta]]</f>
        <v>700/ Ventas de mercaderías</v>
      </c>
      <c r="S225" s="30">
        <f>YEAR(Tabla_Gtos_Ingresos7[[#This Row],[Fecha]])</f>
        <v>2010</v>
      </c>
      <c r="T225" s="27">
        <f>MONTH(Tabla_Gtos_Ingresos7[[#This Row],[Fecha]])</f>
        <v>7</v>
      </c>
      <c r="U225" s="30">
        <f>ROUNDUP(MONTH(Tabla_Gtos_Ingresos7[[#This Row],[Fecha]])/3, 0)</f>
        <v>3</v>
      </c>
      <c r="V225" s="30">
        <f>WEEKNUM(Tabla_Gtos_Ingresos7[[#This Row],[Fecha]])</f>
        <v>31</v>
      </c>
      <c r="W225" s="30">
        <f>(Tabla_Gtos_Ingresos7[[#This Row],[Factor]]*Tabla_Gtos_Ingresos7[[#This Row],[Haber]])+(Tabla_Gtos_Ingresos7[[#This Row],[Factor]]*Tabla_Gtos_Ingresos7[[#This Row],[Debe]])</f>
        <v>299.05</v>
      </c>
      <c r="X225" s="30">
        <f>VLOOKUP(Tabla_Gtos_Ingresos7[[#This Row],[3 digitos]],PGC_Gtos_e_Ingresos[],3,FALSE)</f>
        <v>1</v>
      </c>
    </row>
    <row r="226" spans="1:24">
      <c r="A226" s="1">
        <v>1595</v>
      </c>
      <c r="B226" s="13">
        <v>40384</v>
      </c>
      <c r="C226" s="15">
        <v>70000132</v>
      </c>
      <c r="D226" s="1" t="s">
        <v>45</v>
      </c>
      <c r="E226" s="1" t="s">
        <v>614</v>
      </c>
      <c r="F226" s="12">
        <v>0</v>
      </c>
      <c r="G226" s="12">
        <v>889.02</v>
      </c>
      <c r="H226" s="26" t="str">
        <f>MID(Tabla_Gtos_Ingresos7[[#This Row],[Subcuenta]],1,4)</f>
        <v>7000</v>
      </c>
      <c r="I226" s="27">
        <f>VALUE(MID(Tabla_Gtos_Ingresos7[[#This Row],[4 digitos]],1,3))</f>
        <v>700</v>
      </c>
      <c r="J226" s="27">
        <f>VALUE(MID(Tabla_Gtos_Ingresos7[[#This Row],[3 digitos]],1,2))</f>
        <v>70</v>
      </c>
      <c r="K226" s="28" t="str">
        <f>VLOOKUP(Tabla_Gtos_Ingresos7[[#This Row],[3 digitos]],PGC_Gtos_e_Ingresos[],4,FALSE)</f>
        <v>1a</v>
      </c>
      <c r="L226" s="30" t="str">
        <f>VLOOKUP(Tabla_Gtos_Ingresos7[[#This Row],[Grupo 1]],Tabla3[],4,FALSE)</f>
        <v>1. Importe Neto Cifra de Negocios</v>
      </c>
      <c r="M226" s="30" t="str">
        <f>VLOOKUP(Tabla_Gtos_Ingresos7[[#This Row],[Grupo 1]],Tabla3[],5,FALSE)</f>
        <v>1.a Ventas</v>
      </c>
      <c r="N226" s="28" t="str">
        <f>VLOOKUP(Tabla_Gtos_Ingresos7[[#This Row],[Grupo 1]],Tabla3[],10,FALSE)</f>
        <v>I</v>
      </c>
      <c r="O226" s="28" t="str">
        <f>VLOOKUP(Tabla_Gtos_Ingresos7[[#This Row],[Grupo 1]],Tabla3[],6,FALSE)</f>
        <v>Explotación</v>
      </c>
      <c r="P226" s="28">
        <f>VLOOKUP(Tabla_Gtos_Ingresos7[[#This Row],[Grupo 1]],Tabla3[],2,FALSE)</f>
        <v>1</v>
      </c>
      <c r="Q226" s="29" t="str">
        <f>VLOOKUP(Tabla_Gtos_Ingresos7[[#This Row],[3 digitos]],PGC_Gtos_e_Ingresos[],2,FALSE)</f>
        <v xml:space="preserve"> Ventas de mercaderías</v>
      </c>
      <c r="R226" s="30" t="str">
        <f>Tabla_Gtos_Ingresos7[[#This Row],[3 digitos]]&amp;"/"&amp;Tabla_Gtos_Ingresos7[[#This Row],[Nombre cuenta]]</f>
        <v>700/ Ventas de mercaderías</v>
      </c>
      <c r="S226" s="30">
        <f>YEAR(Tabla_Gtos_Ingresos7[[#This Row],[Fecha]])</f>
        <v>2010</v>
      </c>
      <c r="T226" s="27">
        <f>MONTH(Tabla_Gtos_Ingresos7[[#This Row],[Fecha]])</f>
        <v>7</v>
      </c>
      <c r="U226" s="30">
        <f>ROUNDUP(MONTH(Tabla_Gtos_Ingresos7[[#This Row],[Fecha]])/3, 0)</f>
        <v>3</v>
      </c>
      <c r="V226" s="30">
        <f>WEEKNUM(Tabla_Gtos_Ingresos7[[#This Row],[Fecha]])</f>
        <v>31</v>
      </c>
      <c r="W226" s="30">
        <f>(Tabla_Gtos_Ingresos7[[#This Row],[Factor]]*Tabla_Gtos_Ingresos7[[#This Row],[Haber]])+(Tabla_Gtos_Ingresos7[[#This Row],[Factor]]*Tabla_Gtos_Ingresos7[[#This Row],[Debe]])</f>
        <v>889.02</v>
      </c>
      <c r="X226" s="30">
        <f>VLOOKUP(Tabla_Gtos_Ingresos7[[#This Row],[3 digitos]],PGC_Gtos_e_Ingresos[],3,FALSE)</f>
        <v>1</v>
      </c>
    </row>
    <row r="227" spans="1:24">
      <c r="A227" s="1">
        <v>1596</v>
      </c>
      <c r="B227" s="13">
        <v>40384</v>
      </c>
      <c r="C227" s="15">
        <v>70000133</v>
      </c>
      <c r="D227" s="1" t="s">
        <v>45</v>
      </c>
      <c r="E227" s="1" t="s">
        <v>723</v>
      </c>
      <c r="F227" s="12">
        <v>0</v>
      </c>
      <c r="G227" s="12">
        <v>70.95</v>
      </c>
      <c r="H227" s="26" t="str">
        <f>MID(Tabla_Gtos_Ingresos7[[#This Row],[Subcuenta]],1,4)</f>
        <v>7000</v>
      </c>
      <c r="I227" s="27">
        <f>VALUE(MID(Tabla_Gtos_Ingresos7[[#This Row],[4 digitos]],1,3))</f>
        <v>700</v>
      </c>
      <c r="J227" s="27">
        <f>VALUE(MID(Tabla_Gtos_Ingresos7[[#This Row],[3 digitos]],1,2))</f>
        <v>70</v>
      </c>
      <c r="K227" s="28" t="str">
        <f>VLOOKUP(Tabla_Gtos_Ingresos7[[#This Row],[3 digitos]],PGC_Gtos_e_Ingresos[],4,FALSE)</f>
        <v>1a</v>
      </c>
      <c r="L227" s="30" t="str">
        <f>VLOOKUP(Tabla_Gtos_Ingresos7[[#This Row],[Grupo 1]],Tabla3[],4,FALSE)</f>
        <v>1. Importe Neto Cifra de Negocios</v>
      </c>
      <c r="M227" s="30" t="str">
        <f>VLOOKUP(Tabla_Gtos_Ingresos7[[#This Row],[Grupo 1]],Tabla3[],5,FALSE)</f>
        <v>1.a Ventas</v>
      </c>
      <c r="N227" s="28" t="str">
        <f>VLOOKUP(Tabla_Gtos_Ingresos7[[#This Row],[Grupo 1]],Tabla3[],10,FALSE)</f>
        <v>I</v>
      </c>
      <c r="O227" s="28" t="str">
        <f>VLOOKUP(Tabla_Gtos_Ingresos7[[#This Row],[Grupo 1]],Tabla3[],6,FALSE)</f>
        <v>Explotación</v>
      </c>
      <c r="P227" s="28">
        <f>VLOOKUP(Tabla_Gtos_Ingresos7[[#This Row],[Grupo 1]],Tabla3[],2,FALSE)</f>
        <v>1</v>
      </c>
      <c r="Q227" s="29" t="str">
        <f>VLOOKUP(Tabla_Gtos_Ingresos7[[#This Row],[3 digitos]],PGC_Gtos_e_Ingresos[],2,FALSE)</f>
        <v xml:space="preserve"> Ventas de mercaderías</v>
      </c>
      <c r="R227" s="30" t="str">
        <f>Tabla_Gtos_Ingresos7[[#This Row],[3 digitos]]&amp;"/"&amp;Tabla_Gtos_Ingresos7[[#This Row],[Nombre cuenta]]</f>
        <v>700/ Ventas de mercaderías</v>
      </c>
      <c r="S227" s="30">
        <f>YEAR(Tabla_Gtos_Ingresos7[[#This Row],[Fecha]])</f>
        <v>2010</v>
      </c>
      <c r="T227" s="27">
        <f>MONTH(Tabla_Gtos_Ingresos7[[#This Row],[Fecha]])</f>
        <v>7</v>
      </c>
      <c r="U227" s="30">
        <f>ROUNDUP(MONTH(Tabla_Gtos_Ingresos7[[#This Row],[Fecha]])/3, 0)</f>
        <v>3</v>
      </c>
      <c r="V227" s="30">
        <f>WEEKNUM(Tabla_Gtos_Ingresos7[[#This Row],[Fecha]])</f>
        <v>31</v>
      </c>
      <c r="W227" s="30">
        <f>(Tabla_Gtos_Ingresos7[[#This Row],[Factor]]*Tabla_Gtos_Ingresos7[[#This Row],[Haber]])+(Tabla_Gtos_Ingresos7[[#This Row],[Factor]]*Tabla_Gtos_Ingresos7[[#This Row],[Debe]])</f>
        <v>70.95</v>
      </c>
      <c r="X227" s="30">
        <f>VLOOKUP(Tabla_Gtos_Ingresos7[[#This Row],[3 digitos]],PGC_Gtos_e_Ingresos[],3,FALSE)</f>
        <v>1</v>
      </c>
    </row>
    <row r="228" spans="1:24">
      <c r="A228" s="1">
        <v>1597</v>
      </c>
      <c r="B228" s="13">
        <v>40384</v>
      </c>
      <c r="C228" s="15">
        <v>70000134</v>
      </c>
      <c r="D228" s="1" t="s">
        <v>45</v>
      </c>
      <c r="E228" s="1" t="s">
        <v>724</v>
      </c>
      <c r="F228" s="12">
        <v>0</v>
      </c>
      <c r="G228" s="12">
        <v>13.53</v>
      </c>
      <c r="H228" s="26" t="str">
        <f>MID(Tabla_Gtos_Ingresos7[[#This Row],[Subcuenta]],1,4)</f>
        <v>7000</v>
      </c>
      <c r="I228" s="27">
        <f>VALUE(MID(Tabla_Gtos_Ingresos7[[#This Row],[4 digitos]],1,3))</f>
        <v>700</v>
      </c>
      <c r="J228" s="27">
        <f>VALUE(MID(Tabla_Gtos_Ingresos7[[#This Row],[3 digitos]],1,2))</f>
        <v>70</v>
      </c>
      <c r="K228" s="28" t="str">
        <f>VLOOKUP(Tabla_Gtos_Ingresos7[[#This Row],[3 digitos]],PGC_Gtos_e_Ingresos[],4,FALSE)</f>
        <v>1a</v>
      </c>
      <c r="L228" s="30" t="str">
        <f>VLOOKUP(Tabla_Gtos_Ingresos7[[#This Row],[Grupo 1]],Tabla3[],4,FALSE)</f>
        <v>1. Importe Neto Cifra de Negocios</v>
      </c>
      <c r="M228" s="30" t="str">
        <f>VLOOKUP(Tabla_Gtos_Ingresos7[[#This Row],[Grupo 1]],Tabla3[],5,FALSE)</f>
        <v>1.a Ventas</v>
      </c>
      <c r="N228" s="28" t="str">
        <f>VLOOKUP(Tabla_Gtos_Ingresos7[[#This Row],[Grupo 1]],Tabla3[],10,FALSE)</f>
        <v>I</v>
      </c>
      <c r="O228" s="28" t="str">
        <f>VLOOKUP(Tabla_Gtos_Ingresos7[[#This Row],[Grupo 1]],Tabla3[],6,FALSE)</f>
        <v>Explotación</v>
      </c>
      <c r="P228" s="28">
        <f>VLOOKUP(Tabla_Gtos_Ingresos7[[#This Row],[Grupo 1]],Tabla3[],2,FALSE)</f>
        <v>1</v>
      </c>
      <c r="Q228" s="29" t="str">
        <f>VLOOKUP(Tabla_Gtos_Ingresos7[[#This Row],[3 digitos]],PGC_Gtos_e_Ingresos[],2,FALSE)</f>
        <v xml:space="preserve"> Ventas de mercaderías</v>
      </c>
      <c r="R228" s="30" t="str">
        <f>Tabla_Gtos_Ingresos7[[#This Row],[3 digitos]]&amp;"/"&amp;Tabla_Gtos_Ingresos7[[#This Row],[Nombre cuenta]]</f>
        <v>700/ Ventas de mercaderías</v>
      </c>
      <c r="S228" s="30">
        <f>YEAR(Tabla_Gtos_Ingresos7[[#This Row],[Fecha]])</f>
        <v>2010</v>
      </c>
      <c r="T228" s="27">
        <f>MONTH(Tabla_Gtos_Ingresos7[[#This Row],[Fecha]])</f>
        <v>7</v>
      </c>
      <c r="U228" s="30">
        <f>ROUNDUP(MONTH(Tabla_Gtos_Ingresos7[[#This Row],[Fecha]])/3, 0)</f>
        <v>3</v>
      </c>
      <c r="V228" s="30">
        <f>WEEKNUM(Tabla_Gtos_Ingresos7[[#This Row],[Fecha]])</f>
        <v>31</v>
      </c>
      <c r="W228" s="30">
        <f>(Tabla_Gtos_Ingresos7[[#This Row],[Factor]]*Tabla_Gtos_Ingresos7[[#This Row],[Haber]])+(Tabla_Gtos_Ingresos7[[#This Row],[Factor]]*Tabla_Gtos_Ingresos7[[#This Row],[Debe]])</f>
        <v>13.53</v>
      </c>
      <c r="X228" s="30">
        <f>VLOOKUP(Tabla_Gtos_Ingresos7[[#This Row],[3 digitos]],PGC_Gtos_e_Ingresos[],3,FALSE)</f>
        <v>1</v>
      </c>
    </row>
    <row r="229" spans="1:24">
      <c r="A229" s="1">
        <v>1598</v>
      </c>
      <c r="B229" s="13">
        <v>40384</v>
      </c>
      <c r="C229" s="15">
        <v>70000135</v>
      </c>
      <c r="D229" s="1" t="s">
        <v>45</v>
      </c>
      <c r="E229" s="2" t="s">
        <v>615</v>
      </c>
      <c r="F229" s="12">
        <v>0</v>
      </c>
      <c r="G229" s="12">
        <v>271.7</v>
      </c>
      <c r="H229" s="26" t="str">
        <f>MID(Tabla_Gtos_Ingresos7[[#This Row],[Subcuenta]],1,4)</f>
        <v>7000</v>
      </c>
      <c r="I229" s="27">
        <f>VALUE(MID(Tabla_Gtos_Ingresos7[[#This Row],[4 digitos]],1,3))</f>
        <v>700</v>
      </c>
      <c r="J229" s="27">
        <f>VALUE(MID(Tabla_Gtos_Ingresos7[[#This Row],[3 digitos]],1,2))</f>
        <v>70</v>
      </c>
      <c r="K229" s="28" t="str">
        <f>VLOOKUP(Tabla_Gtos_Ingresos7[[#This Row],[3 digitos]],PGC_Gtos_e_Ingresos[],4,FALSE)</f>
        <v>1a</v>
      </c>
      <c r="L229" s="30" t="str">
        <f>VLOOKUP(Tabla_Gtos_Ingresos7[[#This Row],[Grupo 1]],Tabla3[],4,FALSE)</f>
        <v>1. Importe Neto Cifra de Negocios</v>
      </c>
      <c r="M229" s="30" t="str">
        <f>VLOOKUP(Tabla_Gtos_Ingresos7[[#This Row],[Grupo 1]],Tabla3[],5,FALSE)</f>
        <v>1.a Ventas</v>
      </c>
      <c r="N229" s="28" t="str">
        <f>VLOOKUP(Tabla_Gtos_Ingresos7[[#This Row],[Grupo 1]],Tabla3[],10,FALSE)</f>
        <v>I</v>
      </c>
      <c r="O229" s="28" t="str">
        <f>VLOOKUP(Tabla_Gtos_Ingresos7[[#This Row],[Grupo 1]],Tabla3[],6,FALSE)</f>
        <v>Explotación</v>
      </c>
      <c r="P229" s="28">
        <f>VLOOKUP(Tabla_Gtos_Ingresos7[[#This Row],[Grupo 1]],Tabla3[],2,FALSE)</f>
        <v>1</v>
      </c>
      <c r="Q229" s="29" t="str">
        <f>VLOOKUP(Tabla_Gtos_Ingresos7[[#This Row],[3 digitos]],PGC_Gtos_e_Ingresos[],2,FALSE)</f>
        <v xml:space="preserve"> Ventas de mercaderías</v>
      </c>
      <c r="R229" s="30" t="str">
        <f>Tabla_Gtos_Ingresos7[[#This Row],[3 digitos]]&amp;"/"&amp;Tabla_Gtos_Ingresos7[[#This Row],[Nombre cuenta]]</f>
        <v>700/ Ventas de mercaderías</v>
      </c>
      <c r="S229" s="30">
        <f>YEAR(Tabla_Gtos_Ingresos7[[#This Row],[Fecha]])</f>
        <v>2010</v>
      </c>
      <c r="T229" s="27">
        <f>MONTH(Tabla_Gtos_Ingresos7[[#This Row],[Fecha]])</f>
        <v>7</v>
      </c>
      <c r="U229" s="30">
        <f>ROUNDUP(MONTH(Tabla_Gtos_Ingresos7[[#This Row],[Fecha]])/3, 0)</f>
        <v>3</v>
      </c>
      <c r="V229" s="30">
        <f>WEEKNUM(Tabla_Gtos_Ingresos7[[#This Row],[Fecha]])</f>
        <v>31</v>
      </c>
      <c r="W229" s="30">
        <f>(Tabla_Gtos_Ingresos7[[#This Row],[Factor]]*Tabla_Gtos_Ingresos7[[#This Row],[Haber]])+(Tabla_Gtos_Ingresos7[[#This Row],[Factor]]*Tabla_Gtos_Ingresos7[[#This Row],[Debe]])</f>
        <v>271.7</v>
      </c>
      <c r="X229" s="30">
        <f>VLOOKUP(Tabla_Gtos_Ingresos7[[#This Row],[3 digitos]],PGC_Gtos_e_Ingresos[],3,FALSE)</f>
        <v>1</v>
      </c>
    </row>
    <row r="230" spans="1:24">
      <c r="A230" s="1">
        <v>1599</v>
      </c>
      <c r="B230" s="13">
        <v>40384</v>
      </c>
      <c r="C230" s="15">
        <v>70000136</v>
      </c>
      <c r="D230" s="1" t="s">
        <v>45</v>
      </c>
      <c r="E230" s="2" t="s">
        <v>587</v>
      </c>
      <c r="F230" s="12">
        <v>0</v>
      </c>
      <c r="G230" s="12">
        <v>600.41</v>
      </c>
      <c r="H230" s="26" t="str">
        <f>MID(Tabla_Gtos_Ingresos7[[#This Row],[Subcuenta]],1,4)</f>
        <v>7000</v>
      </c>
      <c r="I230" s="27">
        <f>VALUE(MID(Tabla_Gtos_Ingresos7[[#This Row],[4 digitos]],1,3))</f>
        <v>700</v>
      </c>
      <c r="J230" s="27">
        <f>VALUE(MID(Tabla_Gtos_Ingresos7[[#This Row],[3 digitos]],1,2))</f>
        <v>70</v>
      </c>
      <c r="K230" s="28" t="str">
        <f>VLOOKUP(Tabla_Gtos_Ingresos7[[#This Row],[3 digitos]],PGC_Gtos_e_Ingresos[],4,FALSE)</f>
        <v>1a</v>
      </c>
      <c r="L230" s="30" t="str">
        <f>VLOOKUP(Tabla_Gtos_Ingresos7[[#This Row],[Grupo 1]],Tabla3[],4,FALSE)</f>
        <v>1. Importe Neto Cifra de Negocios</v>
      </c>
      <c r="M230" s="30" t="str">
        <f>VLOOKUP(Tabla_Gtos_Ingresos7[[#This Row],[Grupo 1]],Tabla3[],5,FALSE)</f>
        <v>1.a Ventas</v>
      </c>
      <c r="N230" s="28" t="str">
        <f>VLOOKUP(Tabla_Gtos_Ingresos7[[#This Row],[Grupo 1]],Tabla3[],10,FALSE)</f>
        <v>I</v>
      </c>
      <c r="O230" s="28" t="str">
        <f>VLOOKUP(Tabla_Gtos_Ingresos7[[#This Row],[Grupo 1]],Tabla3[],6,FALSE)</f>
        <v>Explotación</v>
      </c>
      <c r="P230" s="28">
        <f>VLOOKUP(Tabla_Gtos_Ingresos7[[#This Row],[Grupo 1]],Tabla3[],2,FALSE)</f>
        <v>1</v>
      </c>
      <c r="Q230" s="29" t="str">
        <f>VLOOKUP(Tabla_Gtos_Ingresos7[[#This Row],[3 digitos]],PGC_Gtos_e_Ingresos[],2,FALSE)</f>
        <v xml:space="preserve"> Ventas de mercaderías</v>
      </c>
      <c r="R230" s="30" t="str">
        <f>Tabla_Gtos_Ingresos7[[#This Row],[3 digitos]]&amp;"/"&amp;Tabla_Gtos_Ingresos7[[#This Row],[Nombre cuenta]]</f>
        <v>700/ Ventas de mercaderías</v>
      </c>
      <c r="S230" s="30">
        <f>YEAR(Tabla_Gtos_Ingresos7[[#This Row],[Fecha]])</f>
        <v>2010</v>
      </c>
      <c r="T230" s="27">
        <f>MONTH(Tabla_Gtos_Ingresos7[[#This Row],[Fecha]])</f>
        <v>7</v>
      </c>
      <c r="U230" s="30">
        <f>ROUNDUP(MONTH(Tabla_Gtos_Ingresos7[[#This Row],[Fecha]])/3, 0)</f>
        <v>3</v>
      </c>
      <c r="V230" s="30">
        <f>WEEKNUM(Tabla_Gtos_Ingresos7[[#This Row],[Fecha]])</f>
        <v>31</v>
      </c>
      <c r="W230" s="30">
        <f>(Tabla_Gtos_Ingresos7[[#This Row],[Factor]]*Tabla_Gtos_Ingresos7[[#This Row],[Haber]])+(Tabla_Gtos_Ingresos7[[#This Row],[Factor]]*Tabla_Gtos_Ingresos7[[#This Row],[Debe]])</f>
        <v>600.41</v>
      </c>
      <c r="X230" s="30">
        <f>VLOOKUP(Tabla_Gtos_Ingresos7[[#This Row],[3 digitos]],PGC_Gtos_e_Ingresos[],3,FALSE)</f>
        <v>1</v>
      </c>
    </row>
    <row r="231" spans="1:24">
      <c r="A231" s="1">
        <v>1600</v>
      </c>
      <c r="B231" s="13">
        <v>40384</v>
      </c>
      <c r="C231" s="15">
        <v>70000137</v>
      </c>
      <c r="D231" s="1" t="s">
        <v>45</v>
      </c>
      <c r="E231" s="1" t="s">
        <v>285</v>
      </c>
      <c r="F231" s="12">
        <v>0</v>
      </c>
      <c r="G231" s="12">
        <v>1130.76</v>
      </c>
      <c r="H231" s="26" t="str">
        <f>MID(Tabla_Gtos_Ingresos7[[#This Row],[Subcuenta]],1,4)</f>
        <v>7000</v>
      </c>
      <c r="I231" s="27">
        <f>VALUE(MID(Tabla_Gtos_Ingresos7[[#This Row],[4 digitos]],1,3))</f>
        <v>700</v>
      </c>
      <c r="J231" s="27">
        <f>VALUE(MID(Tabla_Gtos_Ingresos7[[#This Row],[3 digitos]],1,2))</f>
        <v>70</v>
      </c>
      <c r="K231" s="28" t="str">
        <f>VLOOKUP(Tabla_Gtos_Ingresos7[[#This Row],[3 digitos]],PGC_Gtos_e_Ingresos[],4,FALSE)</f>
        <v>1a</v>
      </c>
      <c r="L231" s="30" t="str">
        <f>VLOOKUP(Tabla_Gtos_Ingresos7[[#This Row],[Grupo 1]],Tabla3[],4,FALSE)</f>
        <v>1. Importe Neto Cifra de Negocios</v>
      </c>
      <c r="M231" s="30" t="str">
        <f>VLOOKUP(Tabla_Gtos_Ingresos7[[#This Row],[Grupo 1]],Tabla3[],5,FALSE)</f>
        <v>1.a Ventas</v>
      </c>
      <c r="N231" s="28" t="str">
        <f>VLOOKUP(Tabla_Gtos_Ingresos7[[#This Row],[Grupo 1]],Tabla3[],10,FALSE)</f>
        <v>I</v>
      </c>
      <c r="O231" s="28" t="str">
        <f>VLOOKUP(Tabla_Gtos_Ingresos7[[#This Row],[Grupo 1]],Tabla3[],6,FALSE)</f>
        <v>Explotación</v>
      </c>
      <c r="P231" s="28">
        <f>VLOOKUP(Tabla_Gtos_Ingresos7[[#This Row],[Grupo 1]],Tabla3[],2,FALSE)</f>
        <v>1</v>
      </c>
      <c r="Q231" s="29" t="str">
        <f>VLOOKUP(Tabla_Gtos_Ingresos7[[#This Row],[3 digitos]],PGC_Gtos_e_Ingresos[],2,FALSE)</f>
        <v xml:space="preserve"> Ventas de mercaderías</v>
      </c>
      <c r="R231" s="30" t="str">
        <f>Tabla_Gtos_Ingresos7[[#This Row],[3 digitos]]&amp;"/"&amp;Tabla_Gtos_Ingresos7[[#This Row],[Nombre cuenta]]</f>
        <v>700/ Ventas de mercaderías</v>
      </c>
      <c r="S231" s="30">
        <f>YEAR(Tabla_Gtos_Ingresos7[[#This Row],[Fecha]])</f>
        <v>2010</v>
      </c>
      <c r="T231" s="27">
        <f>MONTH(Tabla_Gtos_Ingresos7[[#This Row],[Fecha]])</f>
        <v>7</v>
      </c>
      <c r="U231" s="30">
        <f>ROUNDUP(MONTH(Tabla_Gtos_Ingresos7[[#This Row],[Fecha]])/3, 0)</f>
        <v>3</v>
      </c>
      <c r="V231" s="30">
        <f>WEEKNUM(Tabla_Gtos_Ingresos7[[#This Row],[Fecha]])</f>
        <v>31</v>
      </c>
      <c r="W231" s="30">
        <f>(Tabla_Gtos_Ingresos7[[#This Row],[Factor]]*Tabla_Gtos_Ingresos7[[#This Row],[Haber]])+(Tabla_Gtos_Ingresos7[[#This Row],[Factor]]*Tabla_Gtos_Ingresos7[[#This Row],[Debe]])</f>
        <v>1130.76</v>
      </c>
      <c r="X231" s="30">
        <f>VLOOKUP(Tabla_Gtos_Ingresos7[[#This Row],[3 digitos]],PGC_Gtos_e_Ingresos[],3,FALSE)</f>
        <v>1</v>
      </c>
    </row>
    <row r="232" spans="1:24">
      <c r="A232" s="1">
        <v>1825</v>
      </c>
      <c r="B232" s="13">
        <v>40415</v>
      </c>
      <c r="C232" s="15">
        <v>70000139</v>
      </c>
      <c r="D232" s="1" t="s">
        <v>45</v>
      </c>
      <c r="E232" s="1" t="s">
        <v>362</v>
      </c>
      <c r="F232" s="12">
        <v>0</v>
      </c>
      <c r="G232" s="12">
        <v>7923.27</v>
      </c>
      <c r="H232" s="26" t="str">
        <f>MID(Tabla_Gtos_Ingresos7[[#This Row],[Subcuenta]],1,4)</f>
        <v>7000</v>
      </c>
      <c r="I232" s="27">
        <f>VALUE(MID(Tabla_Gtos_Ingresos7[[#This Row],[4 digitos]],1,3))</f>
        <v>700</v>
      </c>
      <c r="J232" s="27">
        <f>VALUE(MID(Tabla_Gtos_Ingresos7[[#This Row],[3 digitos]],1,2))</f>
        <v>70</v>
      </c>
      <c r="K232" s="28" t="str">
        <f>VLOOKUP(Tabla_Gtos_Ingresos7[[#This Row],[3 digitos]],PGC_Gtos_e_Ingresos[],4,FALSE)</f>
        <v>1a</v>
      </c>
      <c r="L232" s="30" t="str">
        <f>VLOOKUP(Tabla_Gtos_Ingresos7[[#This Row],[Grupo 1]],Tabla3[],4,FALSE)</f>
        <v>1. Importe Neto Cifra de Negocios</v>
      </c>
      <c r="M232" s="30" t="str">
        <f>VLOOKUP(Tabla_Gtos_Ingresos7[[#This Row],[Grupo 1]],Tabla3[],5,FALSE)</f>
        <v>1.a Ventas</v>
      </c>
      <c r="N232" s="28" t="str">
        <f>VLOOKUP(Tabla_Gtos_Ingresos7[[#This Row],[Grupo 1]],Tabla3[],10,FALSE)</f>
        <v>I</v>
      </c>
      <c r="O232" s="28" t="str">
        <f>VLOOKUP(Tabla_Gtos_Ingresos7[[#This Row],[Grupo 1]],Tabla3[],6,FALSE)</f>
        <v>Explotación</v>
      </c>
      <c r="P232" s="28">
        <f>VLOOKUP(Tabla_Gtos_Ingresos7[[#This Row],[Grupo 1]],Tabla3[],2,FALSE)</f>
        <v>1</v>
      </c>
      <c r="Q232" s="29" t="str">
        <f>VLOOKUP(Tabla_Gtos_Ingresos7[[#This Row],[3 digitos]],PGC_Gtos_e_Ingresos[],2,FALSE)</f>
        <v xml:space="preserve"> Ventas de mercaderías</v>
      </c>
      <c r="R232" s="30" t="str">
        <f>Tabla_Gtos_Ingresos7[[#This Row],[3 digitos]]&amp;"/"&amp;Tabla_Gtos_Ingresos7[[#This Row],[Nombre cuenta]]</f>
        <v>700/ Ventas de mercaderías</v>
      </c>
      <c r="S232" s="30">
        <f>YEAR(Tabla_Gtos_Ingresos7[[#This Row],[Fecha]])</f>
        <v>2010</v>
      </c>
      <c r="T232" s="27">
        <f>MONTH(Tabla_Gtos_Ingresos7[[#This Row],[Fecha]])</f>
        <v>8</v>
      </c>
      <c r="U232" s="30">
        <f>ROUNDUP(MONTH(Tabla_Gtos_Ingresos7[[#This Row],[Fecha]])/3, 0)</f>
        <v>3</v>
      </c>
      <c r="V232" s="30">
        <f>WEEKNUM(Tabla_Gtos_Ingresos7[[#This Row],[Fecha]])</f>
        <v>35</v>
      </c>
      <c r="W232" s="30">
        <f>(Tabla_Gtos_Ingresos7[[#This Row],[Factor]]*Tabla_Gtos_Ingresos7[[#This Row],[Haber]])+(Tabla_Gtos_Ingresos7[[#This Row],[Factor]]*Tabla_Gtos_Ingresos7[[#This Row],[Debe]])</f>
        <v>7923.27</v>
      </c>
      <c r="X232" s="30">
        <f>VLOOKUP(Tabla_Gtos_Ingresos7[[#This Row],[3 digitos]],PGC_Gtos_e_Ingresos[],3,FALSE)</f>
        <v>1</v>
      </c>
    </row>
    <row r="233" spans="1:24">
      <c r="A233" s="1">
        <v>1826</v>
      </c>
      <c r="B233" s="13">
        <v>40415</v>
      </c>
      <c r="C233" s="15">
        <v>70000140</v>
      </c>
      <c r="D233" s="1" t="s">
        <v>45</v>
      </c>
      <c r="E233" s="1" t="s">
        <v>350</v>
      </c>
      <c r="F233" s="12">
        <v>0</v>
      </c>
      <c r="G233" s="12">
        <v>7526.21</v>
      </c>
      <c r="H233" s="26" t="str">
        <f>MID(Tabla_Gtos_Ingresos7[[#This Row],[Subcuenta]],1,4)</f>
        <v>7000</v>
      </c>
      <c r="I233" s="27">
        <f>VALUE(MID(Tabla_Gtos_Ingresos7[[#This Row],[4 digitos]],1,3))</f>
        <v>700</v>
      </c>
      <c r="J233" s="27">
        <f>VALUE(MID(Tabla_Gtos_Ingresos7[[#This Row],[3 digitos]],1,2))</f>
        <v>70</v>
      </c>
      <c r="K233" s="28" t="str">
        <f>VLOOKUP(Tabla_Gtos_Ingresos7[[#This Row],[3 digitos]],PGC_Gtos_e_Ingresos[],4,FALSE)</f>
        <v>1a</v>
      </c>
      <c r="L233" s="30" t="str">
        <f>VLOOKUP(Tabla_Gtos_Ingresos7[[#This Row],[Grupo 1]],Tabla3[],4,FALSE)</f>
        <v>1. Importe Neto Cifra de Negocios</v>
      </c>
      <c r="M233" s="30" t="str">
        <f>VLOOKUP(Tabla_Gtos_Ingresos7[[#This Row],[Grupo 1]],Tabla3[],5,FALSE)</f>
        <v>1.a Ventas</v>
      </c>
      <c r="N233" s="28" t="str">
        <f>VLOOKUP(Tabla_Gtos_Ingresos7[[#This Row],[Grupo 1]],Tabla3[],10,FALSE)</f>
        <v>I</v>
      </c>
      <c r="O233" s="28" t="str">
        <f>VLOOKUP(Tabla_Gtos_Ingresos7[[#This Row],[Grupo 1]],Tabla3[],6,FALSE)</f>
        <v>Explotación</v>
      </c>
      <c r="P233" s="28">
        <f>VLOOKUP(Tabla_Gtos_Ingresos7[[#This Row],[Grupo 1]],Tabla3[],2,FALSE)</f>
        <v>1</v>
      </c>
      <c r="Q233" s="29" t="str">
        <f>VLOOKUP(Tabla_Gtos_Ingresos7[[#This Row],[3 digitos]],PGC_Gtos_e_Ingresos[],2,FALSE)</f>
        <v xml:space="preserve"> Ventas de mercaderías</v>
      </c>
      <c r="R233" s="30" t="str">
        <f>Tabla_Gtos_Ingresos7[[#This Row],[3 digitos]]&amp;"/"&amp;Tabla_Gtos_Ingresos7[[#This Row],[Nombre cuenta]]</f>
        <v>700/ Ventas de mercaderías</v>
      </c>
      <c r="S233" s="30">
        <f>YEAR(Tabla_Gtos_Ingresos7[[#This Row],[Fecha]])</f>
        <v>2010</v>
      </c>
      <c r="T233" s="27">
        <f>MONTH(Tabla_Gtos_Ingresos7[[#This Row],[Fecha]])</f>
        <v>8</v>
      </c>
      <c r="U233" s="30">
        <f>ROUNDUP(MONTH(Tabla_Gtos_Ingresos7[[#This Row],[Fecha]])/3, 0)</f>
        <v>3</v>
      </c>
      <c r="V233" s="30">
        <f>WEEKNUM(Tabla_Gtos_Ingresos7[[#This Row],[Fecha]])</f>
        <v>35</v>
      </c>
      <c r="W233" s="30">
        <f>(Tabla_Gtos_Ingresos7[[#This Row],[Factor]]*Tabla_Gtos_Ingresos7[[#This Row],[Haber]])+(Tabla_Gtos_Ingresos7[[#This Row],[Factor]]*Tabla_Gtos_Ingresos7[[#This Row],[Debe]])</f>
        <v>7526.21</v>
      </c>
      <c r="X233" s="30">
        <f>VLOOKUP(Tabla_Gtos_Ingresos7[[#This Row],[3 digitos]],PGC_Gtos_e_Ingresos[],3,FALSE)</f>
        <v>1</v>
      </c>
    </row>
    <row r="234" spans="1:24">
      <c r="A234" s="1">
        <v>1827</v>
      </c>
      <c r="B234" s="13">
        <v>40415</v>
      </c>
      <c r="C234" s="15">
        <v>70000141</v>
      </c>
      <c r="D234" s="1" t="s">
        <v>45</v>
      </c>
      <c r="E234" s="1" t="s">
        <v>423</v>
      </c>
      <c r="F234" s="12">
        <v>0</v>
      </c>
      <c r="G234" s="12">
        <v>619.75</v>
      </c>
      <c r="H234" s="26" t="str">
        <f>MID(Tabla_Gtos_Ingresos7[[#This Row],[Subcuenta]],1,4)</f>
        <v>7000</v>
      </c>
      <c r="I234" s="27">
        <f>VALUE(MID(Tabla_Gtos_Ingresos7[[#This Row],[4 digitos]],1,3))</f>
        <v>700</v>
      </c>
      <c r="J234" s="27">
        <f>VALUE(MID(Tabla_Gtos_Ingresos7[[#This Row],[3 digitos]],1,2))</f>
        <v>70</v>
      </c>
      <c r="K234" s="28" t="str">
        <f>VLOOKUP(Tabla_Gtos_Ingresos7[[#This Row],[3 digitos]],PGC_Gtos_e_Ingresos[],4,FALSE)</f>
        <v>1a</v>
      </c>
      <c r="L234" s="30" t="str">
        <f>VLOOKUP(Tabla_Gtos_Ingresos7[[#This Row],[Grupo 1]],Tabla3[],4,FALSE)</f>
        <v>1. Importe Neto Cifra de Negocios</v>
      </c>
      <c r="M234" s="30" t="str">
        <f>VLOOKUP(Tabla_Gtos_Ingresos7[[#This Row],[Grupo 1]],Tabla3[],5,FALSE)</f>
        <v>1.a Ventas</v>
      </c>
      <c r="N234" s="28" t="str">
        <f>VLOOKUP(Tabla_Gtos_Ingresos7[[#This Row],[Grupo 1]],Tabla3[],10,FALSE)</f>
        <v>I</v>
      </c>
      <c r="O234" s="28" t="str">
        <f>VLOOKUP(Tabla_Gtos_Ingresos7[[#This Row],[Grupo 1]],Tabla3[],6,FALSE)</f>
        <v>Explotación</v>
      </c>
      <c r="P234" s="28">
        <f>VLOOKUP(Tabla_Gtos_Ingresos7[[#This Row],[Grupo 1]],Tabla3[],2,FALSE)</f>
        <v>1</v>
      </c>
      <c r="Q234" s="29" t="str">
        <f>VLOOKUP(Tabla_Gtos_Ingresos7[[#This Row],[3 digitos]],PGC_Gtos_e_Ingresos[],2,FALSE)</f>
        <v xml:space="preserve"> Ventas de mercaderías</v>
      </c>
      <c r="R234" s="30" t="str">
        <f>Tabla_Gtos_Ingresos7[[#This Row],[3 digitos]]&amp;"/"&amp;Tabla_Gtos_Ingresos7[[#This Row],[Nombre cuenta]]</f>
        <v>700/ Ventas de mercaderías</v>
      </c>
      <c r="S234" s="30">
        <f>YEAR(Tabla_Gtos_Ingresos7[[#This Row],[Fecha]])</f>
        <v>2010</v>
      </c>
      <c r="T234" s="27">
        <f>MONTH(Tabla_Gtos_Ingresos7[[#This Row],[Fecha]])</f>
        <v>8</v>
      </c>
      <c r="U234" s="30">
        <f>ROUNDUP(MONTH(Tabla_Gtos_Ingresos7[[#This Row],[Fecha]])/3, 0)</f>
        <v>3</v>
      </c>
      <c r="V234" s="30">
        <f>WEEKNUM(Tabla_Gtos_Ingresos7[[#This Row],[Fecha]])</f>
        <v>35</v>
      </c>
      <c r="W234" s="30">
        <f>(Tabla_Gtos_Ingresos7[[#This Row],[Factor]]*Tabla_Gtos_Ingresos7[[#This Row],[Haber]])+(Tabla_Gtos_Ingresos7[[#This Row],[Factor]]*Tabla_Gtos_Ingresos7[[#This Row],[Debe]])</f>
        <v>619.75</v>
      </c>
      <c r="X234" s="30">
        <f>VLOOKUP(Tabla_Gtos_Ingresos7[[#This Row],[3 digitos]],PGC_Gtos_e_Ingresos[],3,FALSE)</f>
        <v>1</v>
      </c>
    </row>
    <row r="235" spans="1:24">
      <c r="A235" s="1">
        <v>1828</v>
      </c>
      <c r="B235" s="13">
        <v>40415</v>
      </c>
      <c r="C235" s="15">
        <v>70000142</v>
      </c>
      <c r="D235" s="1" t="s">
        <v>45</v>
      </c>
      <c r="E235" s="1" t="s">
        <v>319</v>
      </c>
      <c r="F235" s="12">
        <v>0</v>
      </c>
      <c r="G235" s="12">
        <v>1296.01</v>
      </c>
      <c r="H235" s="26" t="str">
        <f>MID(Tabla_Gtos_Ingresos7[[#This Row],[Subcuenta]],1,4)</f>
        <v>7000</v>
      </c>
      <c r="I235" s="27">
        <f>VALUE(MID(Tabla_Gtos_Ingresos7[[#This Row],[4 digitos]],1,3))</f>
        <v>700</v>
      </c>
      <c r="J235" s="27">
        <f>VALUE(MID(Tabla_Gtos_Ingresos7[[#This Row],[3 digitos]],1,2))</f>
        <v>70</v>
      </c>
      <c r="K235" s="28" t="str">
        <f>VLOOKUP(Tabla_Gtos_Ingresos7[[#This Row],[3 digitos]],PGC_Gtos_e_Ingresos[],4,FALSE)</f>
        <v>1a</v>
      </c>
      <c r="L235" s="30" t="str">
        <f>VLOOKUP(Tabla_Gtos_Ingresos7[[#This Row],[Grupo 1]],Tabla3[],4,FALSE)</f>
        <v>1. Importe Neto Cifra de Negocios</v>
      </c>
      <c r="M235" s="30" t="str">
        <f>VLOOKUP(Tabla_Gtos_Ingresos7[[#This Row],[Grupo 1]],Tabla3[],5,FALSE)</f>
        <v>1.a Ventas</v>
      </c>
      <c r="N235" s="28" t="str">
        <f>VLOOKUP(Tabla_Gtos_Ingresos7[[#This Row],[Grupo 1]],Tabla3[],10,FALSE)</f>
        <v>I</v>
      </c>
      <c r="O235" s="28" t="str">
        <f>VLOOKUP(Tabla_Gtos_Ingresos7[[#This Row],[Grupo 1]],Tabla3[],6,FALSE)</f>
        <v>Explotación</v>
      </c>
      <c r="P235" s="28">
        <f>VLOOKUP(Tabla_Gtos_Ingresos7[[#This Row],[Grupo 1]],Tabla3[],2,FALSE)</f>
        <v>1</v>
      </c>
      <c r="Q235" s="29" t="str">
        <f>VLOOKUP(Tabla_Gtos_Ingresos7[[#This Row],[3 digitos]],PGC_Gtos_e_Ingresos[],2,FALSE)</f>
        <v xml:space="preserve"> Ventas de mercaderías</v>
      </c>
      <c r="R235" s="30" t="str">
        <f>Tabla_Gtos_Ingresos7[[#This Row],[3 digitos]]&amp;"/"&amp;Tabla_Gtos_Ingresos7[[#This Row],[Nombre cuenta]]</f>
        <v>700/ Ventas de mercaderías</v>
      </c>
      <c r="S235" s="30">
        <f>YEAR(Tabla_Gtos_Ingresos7[[#This Row],[Fecha]])</f>
        <v>2010</v>
      </c>
      <c r="T235" s="27">
        <f>MONTH(Tabla_Gtos_Ingresos7[[#This Row],[Fecha]])</f>
        <v>8</v>
      </c>
      <c r="U235" s="30">
        <f>ROUNDUP(MONTH(Tabla_Gtos_Ingresos7[[#This Row],[Fecha]])/3, 0)</f>
        <v>3</v>
      </c>
      <c r="V235" s="30">
        <f>WEEKNUM(Tabla_Gtos_Ingresos7[[#This Row],[Fecha]])</f>
        <v>35</v>
      </c>
      <c r="W235" s="30">
        <f>(Tabla_Gtos_Ingresos7[[#This Row],[Factor]]*Tabla_Gtos_Ingresos7[[#This Row],[Haber]])+(Tabla_Gtos_Ingresos7[[#This Row],[Factor]]*Tabla_Gtos_Ingresos7[[#This Row],[Debe]])</f>
        <v>1296.01</v>
      </c>
      <c r="X235" s="30">
        <f>VLOOKUP(Tabla_Gtos_Ingresos7[[#This Row],[3 digitos]],PGC_Gtos_e_Ingresos[],3,FALSE)</f>
        <v>1</v>
      </c>
    </row>
    <row r="236" spans="1:24">
      <c r="A236" s="1">
        <v>1829</v>
      </c>
      <c r="B236" s="13">
        <v>40415</v>
      </c>
      <c r="C236" s="15">
        <v>70000143</v>
      </c>
      <c r="D236" s="1" t="s">
        <v>45</v>
      </c>
      <c r="E236" s="1" t="s">
        <v>60</v>
      </c>
      <c r="F236" s="12">
        <v>0</v>
      </c>
      <c r="G236" s="12">
        <v>116.6</v>
      </c>
      <c r="H236" s="26" t="str">
        <f>MID(Tabla_Gtos_Ingresos7[[#This Row],[Subcuenta]],1,4)</f>
        <v>7000</v>
      </c>
      <c r="I236" s="27">
        <f>VALUE(MID(Tabla_Gtos_Ingresos7[[#This Row],[4 digitos]],1,3))</f>
        <v>700</v>
      </c>
      <c r="J236" s="27">
        <f>VALUE(MID(Tabla_Gtos_Ingresos7[[#This Row],[3 digitos]],1,2))</f>
        <v>70</v>
      </c>
      <c r="K236" s="28" t="str">
        <f>VLOOKUP(Tabla_Gtos_Ingresos7[[#This Row],[3 digitos]],PGC_Gtos_e_Ingresos[],4,FALSE)</f>
        <v>1a</v>
      </c>
      <c r="L236" s="30" t="str">
        <f>VLOOKUP(Tabla_Gtos_Ingresos7[[#This Row],[Grupo 1]],Tabla3[],4,FALSE)</f>
        <v>1. Importe Neto Cifra de Negocios</v>
      </c>
      <c r="M236" s="30" t="str">
        <f>VLOOKUP(Tabla_Gtos_Ingresos7[[#This Row],[Grupo 1]],Tabla3[],5,FALSE)</f>
        <v>1.a Ventas</v>
      </c>
      <c r="N236" s="28" t="str">
        <f>VLOOKUP(Tabla_Gtos_Ingresos7[[#This Row],[Grupo 1]],Tabla3[],10,FALSE)</f>
        <v>I</v>
      </c>
      <c r="O236" s="28" t="str">
        <f>VLOOKUP(Tabla_Gtos_Ingresos7[[#This Row],[Grupo 1]],Tabla3[],6,FALSE)</f>
        <v>Explotación</v>
      </c>
      <c r="P236" s="28">
        <f>VLOOKUP(Tabla_Gtos_Ingresos7[[#This Row],[Grupo 1]],Tabla3[],2,FALSE)</f>
        <v>1</v>
      </c>
      <c r="Q236" s="29" t="str">
        <f>VLOOKUP(Tabla_Gtos_Ingresos7[[#This Row],[3 digitos]],PGC_Gtos_e_Ingresos[],2,FALSE)</f>
        <v xml:space="preserve"> Ventas de mercaderías</v>
      </c>
      <c r="R236" s="30" t="str">
        <f>Tabla_Gtos_Ingresos7[[#This Row],[3 digitos]]&amp;"/"&amp;Tabla_Gtos_Ingresos7[[#This Row],[Nombre cuenta]]</f>
        <v>700/ Ventas de mercaderías</v>
      </c>
      <c r="S236" s="30">
        <f>YEAR(Tabla_Gtos_Ingresos7[[#This Row],[Fecha]])</f>
        <v>2010</v>
      </c>
      <c r="T236" s="27">
        <f>MONTH(Tabla_Gtos_Ingresos7[[#This Row],[Fecha]])</f>
        <v>8</v>
      </c>
      <c r="U236" s="30">
        <f>ROUNDUP(MONTH(Tabla_Gtos_Ingresos7[[#This Row],[Fecha]])/3, 0)</f>
        <v>3</v>
      </c>
      <c r="V236" s="30">
        <f>WEEKNUM(Tabla_Gtos_Ingresos7[[#This Row],[Fecha]])</f>
        <v>35</v>
      </c>
      <c r="W236" s="30">
        <f>(Tabla_Gtos_Ingresos7[[#This Row],[Factor]]*Tabla_Gtos_Ingresos7[[#This Row],[Haber]])+(Tabla_Gtos_Ingresos7[[#This Row],[Factor]]*Tabla_Gtos_Ingresos7[[#This Row],[Debe]])</f>
        <v>116.6</v>
      </c>
      <c r="X236" s="30">
        <f>VLOOKUP(Tabla_Gtos_Ingresos7[[#This Row],[3 digitos]],PGC_Gtos_e_Ingresos[],3,FALSE)</f>
        <v>1</v>
      </c>
    </row>
    <row r="237" spans="1:24">
      <c r="A237" s="1">
        <v>1830</v>
      </c>
      <c r="B237" s="13">
        <v>40415</v>
      </c>
      <c r="C237" s="15">
        <v>70000144</v>
      </c>
      <c r="D237" s="1" t="s">
        <v>45</v>
      </c>
      <c r="E237" s="1" t="s">
        <v>244</v>
      </c>
      <c r="F237" s="12">
        <v>0</v>
      </c>
      <c r="G237" s="12">
        <v>1003.94</v>
      </c>
      <c r="H237" s="26" t="str">
        <f>MID(Tabla_Gtos_Ingresos7[[#This Row],[Subcuenta]],1,4)</f>
        <v>7000</v>
      </c>
      <c r="I237" s="27">
        <f>VALUE(MID(Tabla_Gtos_Ingresos7[[#This Row],[4 digitos]],1,3))</f>
        <v>700</v>
      </c>
      <c r="J237" s="27">
        <f>VALUE(MID(Tabla_Gtos_Ingresos7[[#This Row],[3 digitos]],1,2))</f>
        <v>70</v>
      </c>
      <c r="K237" s="28" t="str">
        <f>VLOOKUP(Tabla_Gtos_Ingresos7[[#This Row],[3 digitos]],PGC_Gtos_e_Ingresos[],4,FALSE)</f>
        <v>1a</v>
      </c>
      <c r="L237" s="30" t="str">
        <f>VLOOKUP(Tabla_Gtos_Ingresos7[[#This Row],[Grupo 1]],Tabla3[],4,FALSE)</f>
        <v>1. Importe Neto Cifra de Negocios</v>
      </c>
      <c r="M237" s="30" t="str">
        <f>VLOOKUP(Tabla_Gtos_Ingresos7[[#This Row],[Grupo 1]],Tabla3[],5,FALSE)</f>
        <v>1.a Ventas</v>
      </c>
      <c r="N237" s="28" t="str">
        <f>VLOOKUP(Tabla_Gtos_Ingresos7[[#This Row],[Grupo 1]],Tabla3[],10,FALSE)</f>
        <v>I</v>
      </c>
      <c r="O237" s="28" t="str">
        <f>VLOOKUP(Tabla_Gtos_Ingresos7[[#This Row],[Grupo 1]],Tabla3[],6,FALSE)</f>
        <v>Explotación</v>
      </c>
      <c r="P237" s="28">
        <f>VLOOKUP(Tabla_Gtos_Ingresos7[[#This Row],[Grupo 1]],Tabla3[],2,FALSE)</f>
        <v>1</v>
      </c>
      <c r="Q237" s="29" t="str">
        <f>VLOOKUP(Tabla_Gtos_Ingresos7[[#This Row],[3 digitos]],PGC_Gtos_e_Ingresos[],2,FALSE)</f>
        <v xml:space="preserve"> Ventas de mercaderías</v>
      </c>
      <c r="R237" s="30" t="str">
        <f>Tabla_Gtos_Ingresos7[[#This Row],[3 digitos]]&amp;"/"&amp;Tabla_Gtos_Ingresos7[[#This Row],[Nombre cuenta]]</f>
        <v>700/ Ventas de mercaderías</v>
      </c>
      <c r="S237" s="30">
        <f>YEAR(Tabla_Gtos_Ingresos7[[#This Row],[Fecha]])</f>
        <v>2010</v>
      </c>
      <c r="T237" s="27">
        <f>MONTH(Tabla_Gtos_Ingresos7[[#This Row],[Fecha]])</f>
        <v>8</v>
      </c>
      <c r="U237" s="30">
        <f>ROUNDUP(MONTH(Tabla_Gtos_Ingresos7[[#This Row],[Fecha]])/3, 0)</f>
        <v>3</v>
      </c>
      <c r="V237" s="30">
        <f>WEEKNUM(Tabla_Gtos_Ingresos7[[#This Row],[Fecha]])</f>
        <v>35</v>
      </c>
      <c r="W237" s="30">
        <f>(Tabla_Gtos_Ingresos7[[#This Row],[Factor]]*Tabla_Gtos_Ingresos7[[#This Row],[Haber]])+(Tabla_Gtos_Ingresos7[[#This Row],[Factor]]*Tabla_Gtos_Ingresos7[[#This Row],[Debe]])</f>
        <v>1003.94</v>
      </c>
      <c r="X237" s="30">
        <f>VLOOKUP(Tabla_Gtos_Ingresos7[[#This Row],[3 digitos]],PGC_Gtos_e_Ingresos[],3,FALSE)</f>
        <v>1</v>
      </c>
    </row>
    <row r="238" spans="1:24">
      <c r="A238" s="1">
        <v>1831</v>
      </c>
      <c r="B238" s="13">
        <v>40415</v>
      </c>
      <c r="C238" s="15">
        <v>70000145</v>
      </c>
      <c r="D238" s="1" t="s">
        <v>45</v>
      </c>
      <c r="E238" s="1" t="s">
        <v>647</v>
      </c>
      <c r="F238" s="12">
        <v>0</v>
      </c>
      <c r="G238" s="12">
        <v>1322.51</v>
      </c>
      <c r="H238" s="26" t="str">
        <f>MID(Tabla_Gtos_Ingresos7[[#This Row],[Subcuenta]],1,4)</f>
        <v>7000</v>
      </c>
      <c r="I238" s="27">
        <f>VALUE(MID(Tabla_Gtos_Ingresos7[[#This Row],[4 digitos]],1,3))</f>
        <v>700</v>
      </c>
      <c r="J238" s="27">
        <f>VALUE(MID(Tabla_Gtos_Ingresos7[[#This Row],[3 digitos]],1,2))</f>
        <v>70</v>
      </c>
      <c r="K238" s="28" t="str">
        <f>VLOOKUP(Tabla_Gtos_Ingresos7[[#This Row],[3 digitos]],PGC_Gtos_e_Ingresos[],4,FALSE)</f>
        <v>1a</v>
      </c>
      <c r="L238" s="30" t="str">
        <f>VLOOKUP(Tabla_Gtos_Ingresos7[[#This Row],[Grupo 1]],Tabla3[],4,FALSE)</f>
        <v>1. Importe Neto Cifra de Negocios</v>
      </c>
      <c r="M238" s="30" t="str">
        <f>VLOOKUP(Tabla_Gtos_Ingresos7[[#This Row],[Grupo 1]],Tabla3[],5,FALSE)</f>
        <v>1.a Ventas</v>
      </c>
      <c r="N238" s="28" t="str">
        <f>VLOOKUP(Tabla_Gtos_Ingresos7[[#This Row],[Grupo 1]],Tabla3[],10,FALSE)</f>
        <v>I</v>
      </c>
      <c r="O238" s="28" t="str">
        <f>VLOOKUP(Tabla_Gtos_Ingresos7[[#This Row],[Grupo 1]],Tabla3[],6,FALSE)</f>
        <v>Explotación</v>
      </c>
      <c r="P238" s="28">
        <f>VLOOKUP(Tabla_Gtos_Ingresos7[[#This Row],[Grupo 1]],Tabla3[],2,FALSE)</f>
        <v>1</v>
      </c>
      <c r="Q238" s="29" t="str">
        <f>VLOOKUP(Tabla_Gtos_Ingresos7[[#This Row],[3 digitos]],PGC_Gtos_e_Ingresos[],2,FALSE)</f>
        <v xml:space="preserve"> Ventas de mercaderías</v>
      </c>
      <c r="R238" s="30" t="str">
        <f>Tabla_Gtos_Ingresos7[[#This Row],[3 digitos]]&amp;"/"&amp;Tabla_Gtos_Ingresos7[[#This Row],[Nombre cuenta]]</f>
        <v>700/ Ventas de mercaderías</v>
      </c>
      <c r="S238" s="30">
        <f>YEAR(Tabla_Gtos_Ingresos7[[#This Row],[Fecha]])</f>
        <v>2010</v>
      </c>
      <c r="T238" s="27">
        <f>MONTH(Tabla_Gtos_Ingresos7[[#This Row],[Fecha]])</f>
        <v>8</v>
      </c>
      <c r="U238" s="30">
        <f>ROUNDUP(MONTH(Tabla_Gtos_Ingresos7[[#This Row],[Fecha]])/3, 0)</f>
        <v>3</v>
      </c>
      <c r="V238" s="30">
        <f>WEEKNUM(Tabla_Gtos_Ingresos7[[#This Row],[Fecha]])</f>
        <v>35</v>
      </c>
      <c r="W238" s="30">
        <f>(Tabla_Gtos_Ingresos7[[#This Row],[Factor]]*Tabla_Gtos_Ingresos7[[#This Row],[Haber]])+(Tabla_Gtos_Ingresos7[[#This Row],[Factor]]*Tabla_Gtos_Ingresos7[[#This Row],[Debe]])</f>
        <v>1322.51</v>
      </c>
      <c r="X238" s="30">
        <f>VLOOKUP(Tabla_Gtos_Ingresos7[[#This Row],[3 digitos]],PGC_Gtos_e_Ingresos[],3,FALSE)</f>
        <v>1</v>
      </c>
    </row>
    <row r="239" spans="1:24">
      <c r="A239" s="1">
        <v>1832</v>
      </c>
      <c r="B239" s="13">
        <v>40415</v>
      </c>
      <c r="C239" s="15">
        <v>70000146</v>
      </c>
      <c r="D239" s="1" t="s">
        <v>45</v>
      </c>
      <c r="E239" s="1" t="s">
        <v>286</v>
      </c>
      <c r="F239" s="12">
        <v>0</v>
      </c>
      <c r="G239" s="12">
        <v>73.53</v>
      </c>
      <c r="H239" s="26" t="str">
        <f>MID(Tabla_Gtos_Ingresos7[[#This Row],[Subcuenta]],1,4)</f>
        <v>7000</v>
      </c>
      <c r="I239" s="27">
        <f>VALUE(MID(Tabla_Gtos_Ingresos7[[#This Row],[4 digitos]],1,3))</f>
        <v>700</v>
      </c>
      <c r="J239" s="27">
        <f>VALUE(MID(Tabla_Gtos_Ingresos7[[#This Row],[3 digitos]],1,2))</f>
        <v>70</v>
      </c>
      <c r="K239" s="28" t="str">
        <f>VLOOKUP(Tabla_Gtos_Ingresos7[[#This Row],[3 digitos]],PGC_Gtos_e_Ingresos[],4,FALSE)</f>
        <v>1a</v>
      </c>
      <c r="L239" s="30" t="str">
        <f>VLOOKUP(Tabla_Gtos_Ingresos7[[#This Row],[Grupo 1]],Tabla3[],4,FALSE)</f>
        <v>1. Importe Neto Cifra de Negocios</v>
      </c>
      <c r="M239" s="30" t="str">
        <f>VLOOKUP(Tabla_Gtos_Ingresos7[[#This Row],[Grupo 1]],Tabla3[],5,FALSE)</f>
        <v>1.a Ventas</v>
      </c>
      <c r="N239" s="28" t="str">
        <f>VLOOKUP(Tabla_Gtos_Ingresos7[[#This Row],[Grupo 1]],Tabla3[],10,FALSE)</f>
        <v>I</v>
      </c>
      <c r="O239" s="28" t="str">
        <f>VLOOKUP(Tabla_Gtos_Ingresos7[[#This Row],[Grupo 1]],Tabla3[],6,FALSE)</f>
        <v>Explotación</v>
      </c>
      <c r="P239" s="28">
        <f>VLOOKUP(Tabla_Gtos_Ingresos7[[#This Row],[Grupo 1]],Tabla3[],2,FALSE)</f>
        <v>1</v>
      </c>
      <c r="Q239" s="29" t="str">
        <f>VLOOKUP(Tabla_Gtos_Ingresos7[[#This Row],[3 digitos]],PGC_Gtos_e_Ingresos[],2,FALSE)</f>
        <v xml:space="preserve"> Ventas de mercaderías</v>
      </c>
      <c r="R239" s="30" t="str">
        <f>Tabla_Gtos_Ingresos7[[#This Row],[3 digitos]]&amp;"/"&amp;Tabla_Gtos_Ingresos7[[#This Row],[Nombre cuenta]]</f>
        <v>700/ Ventas de mercaderías</v>
      </c>
      <c r="S239" s="30">
        <f>YEAR(Tabla_Gtos_Ingresos7[[#This Row],[Fecha]])</f>
        <v>2010</v>
      </c>
      <c r="T239" s="27">
        <f>MONTH(Tabla_Gtos_Ingresos7[[#This Row],[Fecha]])</f>
        <v>8</v>
      </c>
      <c r="U239" s="30">
        <f>ROUNDUP(MONTH(Tabla_Gtos_Ingresos7[[#This Row],[Fecha]])/3, 0)</f>
        <v>3</v>
      </c>
      <c r="V239" s="30">
        <f>WEEKNUM(Tabla_Gtos_Ingresos7[[#This Row],[Fecha]])</f>
        <v>35</v>
      </c>
      <c r="W239" s="30">
        <f>(Tabla_Gtos_Ingresos7[[#This Row],[Factor]]*Tabla_Gtos_Ingresos7[[#This Row],[Haber]])+(Tabla_Gtos_Ingresos7[[#This Row],[Factor]]*Tabla_Gtos_Ingresos7[[#This Row],[Debe]])</f>
        <v>73.53</v>
      </c>
      <c r="X239" s="30">
        <f>VLOOKUP(Tabla_Gtos_Ingresos7[[#This Row],[3 digitos]],PGC_Gtos_e_Ingresos[],3,FALSE)</f>
        <v>1</v>
      </c>
    </row>
    <row r="240" spans="1:24">
      <c r="A240" s="1">
        <v>1833</v>
      </c>
      <c r="B240" s="13">
        <v>40415</v>
      </c>
      <c r="C240" s="15">
        <v>70000147</v>
      </c>
      <c r="D240" s="1" t="s">
        <v>45</v>
      </c>
      <c r="E240" s="1" t="s">
        <v>287</v>
      </c>
      <c r="F240" s="12">
        <v>0</v>
      </c>
      <c r="G240" s="12">
        <v>48.88</v>
      </c>
      <c r="H240" s="26" t="str">
        <f>MID(Tabla_Gtos_Ingresos7[[#This Row],[Subcuenta]],1,4)</f>
        <v>7000</v>
      </c>
      <c r="I240" s="27">
        <f>VALUE(MID(Tabla_Gtos_Ingresos7[[#This Row],[4 digitos]],1,3))</f>
        <v>700</v>
      </c>
      <c r="J240" s="27">
        <f>VALUE(MID(Tabla_Gtos_Ingresos7[[#This Row],[3 digitos]],1,2))</f>
        <v>70</v>
      </c>
      <c r="K240" s="28" t="str">
        <f>VLOOKUP(Tabla_Gtos_Ingresos7[[#This Row],[3 digitos]],PGC_Gtos_e_Ingresos[],4,FALSE)</f>
        <v>1a</v>
      </c>
      <c r="L240" s="30" t="str">
        <f>VLOOKUP(Tabla_Gtos_Ingresos7[[#This Row],[Grupo 1]],Tabla3[],4,FALSE)</f>
        <v>1. Importe Neto Cifra de Negocios</v>
      </c>
      <c r="M240" s="30" t="str">
        <f>VLOOKUP(Tabla_Gtos_Ingresos7[[#This Row],[Grupo 1]],Tabla3[],5,FALSE)</f>
        <v>1.a Ventas</v>
      </c>
      <c r="N240" s="28" t="str">
        <f>VLOOKUP(Tabla_Gtos_Ingresos7[[#This Row],[Grupo 1]],Tabla3[],10,FALSE)</f>
        <v>I</v>
      </c>
      <c r="O240" s="28" t="str">
        <f>VLOOKUP(Tabla_Gtos_Ingresos7[[#This Row],[Grupo 1]],Tabla3[],6,FALSE)</f>
        <v>Explotación</v>
      </c>
      <c r="P240" s="28">
        <f>VLOOKUP(Tabla_Gtos_Ingresos7[[#This Row],[Grupo 1]],Tabla3[],2,FALSE)</f>
        <v>1</v>
      </c>
      <c r="Q240" s="29" t="str">
        <f>VLOOKUP(Tabla_Gtos_Ingresos7[[#This Row],[3 digitos]],PGC_Gtos_e_Ingresos[],2,FALSE)</f>
        <v xml:space="preserve"> Ventas de mercaderías</v>
      </c>
      <c r="R240" s="30" t="str">
        <f>Tabla_Gtos_Ingresos7[[#This Row],[3 digitos]]&amp;"/"&amp;Tabla_Gtos_Ingresos7[[#This Row],[Nombre cuenta]]</f>
        <v>700/ Ventas de mercaderías</v>
      </c>
      <c r="S240" s="30">
        <f>YEAR(Tabla_Gtos_Ingresos7[[#This Row],[Fecha]])</f>
        <v>2010</v>
      </c>
      <c r="T240" s="27">
        <f>MONTH(Tabla_Gtos_Ingresos7[[#This Row],[Fecha]])</f>
        <v>8</v>
      </c>
      <c r="U240" s="30">
        <f>ROUNDUP(MONTH(Tabla_Gtos_Ingresos7[[#This Row],[Fecha]])/3, 0)</f>
        <v>3</v>
      </c>
      <c r="V240" s="30">
        <f>WEEKNUM(Tabla_Gtos_Ingresos7[[#This Row],[Fecha]])</f>
        <v>35</v>
      </c>
      <c r="W240" s="30">
        <f>(Tabla_Gtos_Ingresos7[[#This Row],[Factor]]*Tabla_Gtos_Ingresos7[[#This Row],[Haber]])+(Tabla_Gtos_Ingresos7[[#This Row],[Factor]]*Tabla_Gtos_Ingresos7[[#This Row],[Debe]])</f>
        <v>48.88</v>
      </c>
      <c r="X240" s="30">
        <f>VLOOKUP(Tabla_Gtos_Ingresos7[[#This Row],[3 digitos]],PGC_Gtos_e_Ingresos[],3,FALSE)</f>
        <v>1</v>
      </c>
    </row>
    <row r="241" spans="1:24">
      <c r="A241" s="1">
        <v>1834</v>
      </c>
      <c r="B241" s="13">
        <v>40415</v>
      </c>
      <c r="C241" s="15">
        <v>70000148</v>
      </c>
      <c r="D241" s="1" t="s">
        <v>45</v>
      </c>
      <c r="E241" s="1" t="s">
        <v>335</v>
      </c>
      <c r="F241" s="12">
        <v>0</v>
      </c>
      <c r="G241" s="12">
        <v>140.36000000000001</v>
      </c>
      <c r="H241" s="26" t="str">
        <f>MID(Tabla_Gtos_Ingresos7[[#This Row],[Subcuenta]],1,4)</f>
        <v>7000</v>
      </c>
      <c r="I241" s="27">
        <f>VALUE(MID(Tabla_Gtos_Ingresos7[[#This Row],[4 digitos]],1,3))</f>
        <v>700</v>
      </c>
      <c r="J241" s="27">
        <f>VALUE(MID(Tabla_Gtos_Ingresos7[[#This Row],[3 digitos]],1,2))</f>
        <v>70</v>
      </c>
      <c r="K241" s="28" t="str">
        <f>VLOOKUP(Tabla_Gtos_Ingresos7[[#This Row],[3 digitos]],PGC_Gtos_e_Ingresos[],4,FALSE)</f>
        <v>1a</v>
      </c>
      <c r="L241" s="30" t="str">
        <f>VLOOKUP(Tabla_Gtos_Ingresos7[[#This Row],[Grupo 1]],Tabla3[],4,FALSE)</f>
        <v>1. Importe Neto Cifra de Negocios</v>
      </c>
      <c r="M241" s="30" t="str">
        <f>VLOOKUP(Tabla_Gtos_Ingresos7[[#This Row],[Grupo 1]],Tabla3[],5,FALSE)</f>
        <v>1.a Ventas</v>
      </c>
      <c r="N241" s="28" t="str">
        <f>VLOOKUP(Tabla_Gtos_Ingresos7[[#This Row],[Grupo 1]],Tabla3[],10,FALSE)</f>
        <v>I</v>
      </c>
      <c r="O241" s="28" t="str">
        <f>VLOOKUP(Tabla_Gtos_Ingresos7[[#This Row],[Grupo 1]],Tabla3[],6,FALSE)</f>
        <v>Explotación</v>
      </c>
      <c r="P241" s="28">
        <f>VLOOKUP(Tabla_Gtos_Ingresos7[[#This Row],[Grupo 1]],Tabla3[],2,FALSE)</f>
        <v>1</v>
      </c>
      <c r="Q241" s="29" t="str">
        <f>VLOOKUP(Tabla_Gtos_Ingresos7[[#This Row],[3 digitos]],PGC_Gtos_e_Ingresos[],2,FALSE)</f>
        <v xml:space="preserve"> Ventas de mercaderías</v>
      </c>
      <c r="R241" s="30" t="str">
        <f>Tabla_Gtos_Ingresos7[[#This Row],[3 digitos]]&amp;"/"&amp;Tabla_Gtos_Ingresos7[[#This Row],[Nombre cuenta]]</f>
        <v>700/ Ventas de mercaderías</v>
      </c>
      <c r="S241" s="30">
        <f>YEAR(Tabla_Gtos_Ingresos7[[#This Row],[Fecha]])</f>
        <v>2010</v>
      </c>
      <c r="T241" s="27">
        <f>MONTH(Tabla_Gtos_Ingresos7[[#This Row],[Fecha]])</f>
        <v>8</v>
      </c>
      <c r="U241" s="30">
        <f>ROUNDUP(MONTH(Tabla_Gtos_Ingresos7[[#This Row],[Fecha]])/3, 0)</f>
        <v>3</v>
      </c>
      <c r="V241" s="30">
        <f>WEEKNUM(Tabla_Gtos_Ingresos7[[#This Row],[Fecha]])</f>
        <v>35</v>
      </c>
      <c r="W241" s="30">
        <f>(Tabla_Gtos_Ingresos7[[#This Row],[Factor]]*Tabla_Gtos_Ingresos7[[#This Row],[Haber]])+(Tabla_Gtos_Ingresos7[[#This Row],[Factor]]*Tabla_Gtos_Ingresos7[[#This Row],[Debe]])</f>
        <v>140.36000000000001</v>
      </c>
      <c r="X241" s="30">
        <f>VLOOKUP(Tabla_Gtos_Ingresos7[[#This Row],[3 digitos]],PGC_Gtos_e_Ingresos[],3,FALSE)</f>
        <v>1</v>
      </c>
    </row>
    <row r="242" spans="1:24">
      <c r="A242" s="1">
        <v>1835</v>
      </c>
      <c r="B242" s="13">
        <v>40415</v>
      </c>
      <c r="C242" s="15">
        <v>70000149</v>
      </c>
      <c r="D242" s="1" t="s">
        <v>45</v>
      </c>
      <c r="E242" s="1" t="s">
        <v>715</v>
      </c>
      <c r="F242" s="12">
        <v>0</v>
      </c>
      <c r="G242" s="12">
        <v>107.78</v>
      </c>
      <c r="H242" s="26" t="str">
        <f>MID(Tabla_Gtos_Ingresos7[[#This Row],[Subcuenta]],1,4)</f>
        <v>7000</v>
      </c>
      <c r="I242" s="27">
        <f>VALUE(MID(Tabla_Gtos_Ingresos7[[#This Row],[4 digitos]],1,3))</f>
        <v>700</v>
      </c>
      <c r="J242" s="27">
        <f>VALUE(MID(Tabla_Gtos_Ingresos7[[#This Row],[3 digitos]],1,2))</f>
        <v>70</v>
      </c>
      <c r="K242" s="28" t="str">
        <f>VLOOKUP(Tabla_Gtos_Ingresos7[[#This Row],[3 digitos]],PGC_Gtos_e_Ingresos[],4,FALSE)</f>
        <v>1a</v>
      </c>
      <c r="L242" s="30" t="str">
        <f>VLOOKUP(Tabla_Gtos_Ingresos7[[#This Row],[Grupo 1]],Tabla3[],4,FALSE)</f>
        <v>1. Importe Neto Cifra de Negocios</v>
      </c>
      <c r="M242" s="30" t="str">
        <f>VLOOKUP(Tabla_Gtos_Ingresos7[[#This Row],[Grupo 1]],Tabla3[],5,FALSE)</f>
        <v>1.a Ventas</v>
      </c>
      <c r="N242" s="28" t="str">
        <f>VLOOKUP(Tabla_Gtos_Ingresos7[[#This Row],[Grupo 1]],Tabla3[],10,FALSE)</f>
        <v>I</v>
      </c>
      <c r="O242" s="28" t="str">
        <f>VLOOKUP(Tabla_Gtos_Ingresos7[[#This Row],[Grupo 1]],Tabla3[],6,FALSE)</f>
        <v>Explotación</v>
      </c>
      <c r="P242" s="28">
        <f>VLOOKUP(Tabla_Gtos_Ingresos7[[#This Row],[Grupo 1]],Tabla3[],2,FALSE)</f>
        <v>1</v>
      </c>
      <c r="Q242" s="29" t="str">
        <f>VLOOKUP(Tabla_Gtos_Ingresos7[[#This Row],[3 digitos]],PGC_Gtos_e_Ingresos[],2,FALSE)</f>
        <v xml:space="preserve"> Ventas de mercaderías</v>
      </c>
      <c r="R242" s="30" t="str">
        <f>Tabla_Gtos_Ingresos7[[#This Row],[3 digitos]]&amp;"/"&amp;Tabla_Gtos_Ingresos7[[#This Row],[Nombre cuenta]]</f>
        <v>700/ Ventas de mercaderías</v>
      </c>
      <c r="S242" s="30">
        <f>YEAR(Tabla_Gtos_Ingresos7[[#This Row],[Fecha]])</f>
        <v>2010</v>
      </c>
      <c r="T242" s="27">
        <f>MONTH(Tabla_Gtos_Ingresos7[[#This Row],[Fecha]])</f>
        <v>8</v>
      </c>
      <c r="U242" s="30">
        <f>ROUNDUP(MONTH(Tabla_Gtos_Ingresos7[[#This Row],[Fecha]])/3, 0)</f>
        <v>3</v>
      </c>
      <c r="V242" s="30">
        <f>WEEKNUM(Tabla_Gtos_Ingresos7[[#This Row],[Fecha]])</f>
        <v>35</v>
      </c>
      <c r="W242" s="30">
        <f>(Tabla_Gtos_Ingresos7[[#This Row],[Factor]]*Tabla_Gtos_Ingresos7[[#This Row],[Haber]])+(Tabla_Gtos_Ingresos7[[#This Row],[Factor]]*Tabla_Gtos_Ingresos7[[#This Row],[Debe]])</f>
        <v>107.78</v>
      </c>
      <c r="X242" s="30">
        <f>VLOOKUP(Tabla_Gtos_Ingresos7[[#This Row],[3 digitos]],PGC_Gtos_e_Ingresos[],3,FALSE)</f>
        <v>1</v>
      </c>
    </row>
    <row r="243" spans="1:24">
      <c r="A243" s="1">
        <v>1836</v>
      </c>
      <c r="B243" s="13">
        <v>40415</v>
      </c>
      <c r="C243" s="15">
        <v>70000150</v>
      </c>
      <c r="D243" s="1" t="s">
        <v>45</v>
      </c>
      <c r="E243" s="1" t="s">
        <v>563</v>
      </c>
      <c r="F243" s="12">
        <v>0</v>
      </c>
      <c r="G243" s="12">
        <v>28.05</v>
      </c>
      <c r="H243" s="26" t="str">
        <f>MID(Tabla_Gtos_Ingresos7[[#This Row],[Subcuenta]],1,4)</f>
        <v>7000</v>
      </c>
      <c r="I243" s="27">
        <f>VALUE(MID(Tabla_Gtos_Ingresos7[[#This Row],[4 digitos]],1,3))</f>
        <v>700</v>
      </c>
      <c r="J243" s="27">
        <f>VALUE(MID(Tabla_Gtos_Ingresos7[[#This Row],[3 digitos]],1,2))</f>
        <v>70</v>
      </c>
      <c r="K243" s="28" t="str">
        <f>VLOOKUP(Tabla_Gtos_Ingresos7[[#This Row],[3 digitos]],PGC_Gtos_e_Ingresos[],4,FALSE)</f>
        <v>1a</v>
      </c>
      <c r="L243" s="30" t="str">
        <f>VLOOKUP(Tabla_Gtos_Ingresos7[[#This Row],[Grupo 1]],Tabla3[],4,FALSE)</f>
        <v>1. Importe Neto Cifra de Negocios</v>
      </c>
      <c r="M243" s="30" t="str">
        <f>VLOOKUP(Tabla_Gtos_Ingresos7[[#This Row],[Grupo 1]],Tabla3[],5,FALSE)</f>
        <v>1.a Ventas</v>
      </c>
      <c r="N243" s="28" t="str">
        <f>VLOOKUP(Tabla_Gtos_Ingresos7[[#This Row],[Grupo 1]],Tabla3[],10,FALSE)</f>
        <v>I</v>
      </c>
      <c r="O243" s="28" t="str">
        <f>VLOOKUP(Tabla_Gtos_Ingresos7[[#This Row],[Grupo 1]],Tabla3[],6,FALSE)</f>
        <v>Explotación</v>
      </c>
      <c r="P243" s="28">
        <f>VLOOKUP(Tabla_Gtos_Ingresos7[[#This Row],[Grupo 1]],Tabla3[],2,FALSE)</f>
        <v>1</v>
      </c>
      <c r="Q243" s="29" t="str">
        <f>VLOOKUP(Tabla_Gtos_Ingresos7[[#This Row],[3 digitos]],PGC_Gtos_e_Ingresos[],2,FALSE)</f>
        <v xml:space="preserve"> Ventas de mercaderías</v>
      </c>
      <c r="R243" s="30" t="str">
        <f>Tabla_Gtos_Ingresos7[[#This Row],[3 digitos]]&amp;"/"&amp;Tabla_Gtos_Ingresos7[[#This Row],[Nombre cuenta]]</f>
        <v>700/ Ventas de mercaderías</v>
      </c>
      <c r="S243" s="30">
        <f>YEAR(Tabla_Gtos_Ingresos7[[#This Row],[Fecha]])</f>
        <v>2010</v>
      </c>
      <c r="T243" s="27">
        <f>MONTH(Tabla_Gtos_Ingresos7[[#This Row],[Fecha]])</f>
        <v>8</v>
      </c>
      <c r="U243" s="30">
        <f>ROUNDUP(MONTH(Tabla_Gtos_Ingresos7[[#This Row],[Fecha]])/3, 0)</f>
        <v>3</v>
      </c>
      <c r="V243" s="30">
        <f>WEEKNUM(Tabla_Gtos_Ingresos7[[#This Row],[Fecha]])</f>
        <v>35</v>
      </c>
      <c r="W243" s="30">
        <f>(Tabla_Gtos_Ingresos7[[#This Row],[Factor]]*Tabla_Gtos_Ingresos7[[#This Row],[Haber]])+(Tabla_Gtos_Ingresos7[[#This Row],[Factor]]*Tabla_Gtos_Ingresos7[[#This Row],[Debe]])</f>
        <v>28.05</v>
      </c>
      <c r="X243" s="30">
        <f>VLOOKUP(Tabla_Gtos_Ingresos7[[#This Row],[3 digitos]],PGC_Gtos_e_Ingresos[],3,FALSE)</f>
        <v>1</v>
      </c>
    </row>
    <row r="244" spans="1:24">
      <c r="A244" s="1">
        <v>1837</v>
      </c>
      <c r="B244" s="13">
        <v>40415</v>
      </c>
      <c r="C244" s="15">
        <v>70000151</v>
      </c>
      <c r="D244" s="1" t="s">
        <v>45</v>
      </c>
      <c r="E244" s="1" t="s">
        <v>708</v>
      </c>
      <c r="F244" s="12">
        <v>0</v>
      </c>
      <c r="G244" s="12">
        <v>42.12</v>
      </c>
      <c r="H244" s="26" t="str">
        <f>MID(Tabla_Gtos_Ingresos7[[#This Row],[Subcuenta]],1,4)</f>
        <v>7000</v>
      </c>
      <c r="I244" s="27">
        <f>VALUE(MID(Tabla_Gtos_Ingresos7[[#This Row],[4 digitos]],1,3))</f>
        <v>700</v>
      </c>
      <c r="J244" s="27">
        <f>VALUE(MID(Tabla_Gtos_Ingresos7[[#This Row],[3 digitos]],1,2))</f>
        <v>70</v>
      </c>
      <c r="K244" s="28" t="str">
        <f>VLOOKUP(Tabla_Gtos_Ingresos7[[#This Row],[3 digitos]],PGC_Gtos_e_Ingresos[],4,FALSE)</f>
        <v>1a</v>
      </c>
      <c r="L244" s="30" t="str">
        <f>VLOOKUP(Tabla_Gtos_Ingresos7[[#This Row],[Grupo 1]],Tabla3[],4,FALSE)</f>
        <v>1. Importe Neto Cifra de Negocios</v>
      </c>
      <c r="M244" s="30" t="str">
        <f>VLOOKUP(Tabla_Gtos_Ingresos7[[#This Row],[Grupo 1]],Tabla3[],5,FALSE)</f>
        <v>1.a Ventas</v>
      </c>
      <c r="N244" s="28" t="str">
        <f>VLOOKUP(Tabla_Gtos_Ingresos7[[#This Row],[Grupo 1]],Tabla3[],10,FALSE)</f>
        <v>I</v>
      </c>
      <c r="O244" s="28" t="str">
        <f>VLOOKUP(Tabla_Gtos_Ingresos7[[#This Row],[Grupo 1]],Tabla3[],6,FALSE)</f>
        <v>Explotación</v>
      </c>
      <c r="P244" s="28">
        <f>VLOOKUP(Tabla_Gtos_Ingresos7[[#This Row],[Grupo 1]],Tabla3[],2,FALSE)</f>
        <v>1</v>
      </c>
      <c r="Q244" s="29" t="str">
        <f>VLOOKUP(Tabla_Gtos_Ingresos7[[#This Row],[3 digitos]],PGC_Gtos_e_Ingresos[],2,FALSE)</f>
        <v xml:space="preserve"> Ventas de mercaderías</v>
      </c>
      <c r="R244" s="30" t="str">
        <f>Tabla_Gtos_Ingresos7[[#This Row],[3 digitos]]&amp;"/"&amp;Tabla_Gtos_Ingresos7[[#This Row],[Nombre cuenta]]</f>
        <v>700/ Ventas de mercaderías</v>
      </c>
      <c r="S244" s="30">
        <f>YEAR(Tabla_Gtos_Ingresos7[[#This Row],[Fecha]])</f>
        <v>2010</v>
      </c>
      <c r="T244" s="27">
        <f>MONTH(Tabla_Gtos_Ingresos7[[#This Row],[Fecha]])</f>
        <v>8</v>
      </c>
      <c r="U244" s="30">
        <f>ROUNDUP(MONTH(Tabla_Gtos_Ingresos7[[#This Row],[Fecha]])/3, 0)</f>
        <v>3</v>
      </c>
      <c r="V244" s="30">
        <f>WEEKNUM(Tabla_Gtos_Ingresos7[[#This Row],[Fecha]])</f>
        <v>35</v>
      </c>
      <c r="W244" s="30">
        <f>(Tabla_Gtos_Ingresos7[[#This Row],[Factor]]*Tabla_Gtos_Ingresos7[[#This Row],[Haber]])+(Tabla_Gtos_Ingresos7[[#This Row],[Factor]]*Tabla_Gtos_Ingresos7[[#This Row],[Debe]])</f>
        <v>42.12</v>
      </c>
      <c r="X244" s="30">
        <f>VLOOKUP(Tabla_Gtos_Ingresos7[[#This Row],[3 digitos]],PGC_Gtos_e_Ingresos[],3,FALSE)</f>
        <v>1</v>
      </c>
    </row>
    <row r="245" spans="1:24">
      <c r="A245" s="1">
        <v>1838</v>
      </c>
      <c r="B245" s="13">
        <v>40415</v>
      </c>
      <c r="C245" s="15">
        <v>70000152</v>
      </c>
      <c r="D245" s="1" t="s">
        <v>45</v>
      </c>
      <c r="E245" s="1" t="s">
        <v>616</v>
      </c>
      <c r="F245" s="12">
        <v>0</v>
      </c>
      <c r="G245" s="12">
        <v>857.56</v>
      </c>
      <c r="H245" s="26" t="str">
        <f>MID(Tabla_Gtos_Ingresos7[[#This Row],[Subcuenta]],1,4)</f>
        <v>7000</v>
      </c>
      <c r="I245" s="27">
        <f>VALUE(MID(Tabla_Gtos_Ingresos7[[#This Row],[4 digitos]],1,3))</f>
        <v>700</v>
      </c>
      <c r="J245" s="27">
        <f>VALUE(MID(Tabla_Gtos_Ingresos7[[#This Row],[3 digitos]],1,2))</f>
        <v>70</v>
      </c>
      <c r="K245" s="28" t="str">
        <f>VLOOKUP(Tabla_Gtos_Ingresos7[[#This Row],[3 digitos]],PGC_Gtos_e_Ingresos[],4,FALSE)</f>
        <v>1a</v>
      </c>
      <c r="L245" s="30" t="str">
        <f>VLOOKUP(Tabla_Gtos_Ingresos7[[#This Row],[Grupo 1]],Tabla3[],4,FALSE)</f>
        <v>1. Importe Neto Cifra de Negocios</v>
      </c>
      <c r="M245" s="30" t="str">
        <f>VLOOKUP(Tabla_Gtos_Ingresos7[[#This Row],[Grupo 1]],Tabla3[],5,FALSE)</f>
        <v>1.a Ventas</v>
      </c>
      <c r="N245" s="28" t="str">
        <f>VLOOKUP(Tabla_Gtos_Ingresos7[[#This Row],[Grupo 1]],Tabla3[],10,FALSE)</f>
        <v>I</v>
      </c>
      <c r="O245" s="28" t="str">
        <f>VLOOKUP(Tabla_Gtos_Ingresos7[[#This Row],[Grupo 1]],Tabla3[],6,FALSE)</f>
        <v>Explotación</v>
      </c>
      <c r="P245" s="28">
        <f>VLOOKUP(Tabla_Gtos_Ingresos7[[#This Row],[Grupo 1]],Tabla3[],2,FALSE)</f>
        <v>1</v>
      </c>
      <c r="Q245" s="29" t="str">
        <f>VLOOKUP(Tabla_Gtos_Ingresos7[[#This Row],[3 digitos]],PGC_Gtos_e_Ingresos[],2,FALSE)</f>
        <v xml:space="preserve"> Ventas de mercaderías</v>
      </c>
      <c r="R245" s="30" t="str">
        <f>Tabla_Gtos_Ingresos7[[#This Row],[3 digitos]]&amp;"/"&amp;Tabla_Gtos_Ingresos7[[#This Row],[Nombre cuenta]]</f>
        <v>700/ Ventas de mercaderías</v>
      </c>
      <c r="S245" s="30">
        <f>YEAR(Tabla_Gtos_Ingresos7[[#This Row],[Fecha]])</f>
        <v>2010</v>
      </c>
      <c r="T245" s="27">
        <f>MONTH(Tabla_Gtos_Ingresos7[[#This Row],[Fecha]])</f>
        <v>8</v>
      </c>
      <c r="U245" s="30">
        <f>ROUNDUP(MONTH(Tabla_Gtos_Ingresos7[[#This Row],[Fecha]])/3, 0)</f>
        <v>3</v>
      </c>
      <c r="V245" s="30">
        <f>WEEKNUM(Tabla_Gtos_Ingresos7[[#This Row],[Fecha]])</f>
        <v>35</v>
      </c>
      <c r="W245" s="30">
        <f>(Tabla_Gtos_Ingresos7[[#This Row],[Factor]]*Tabla_Gtos_Ingresos7[[#This Row],[Haber]])+(Tabla_Gtos_Ingresos7[[#This Row],[Factor]]*Tabla_Gtos_Ingresos7[[#This Row],[Debe]])</f>
        <v>857.56</v>
      </c>
      <c r="X245" s="30">
        <f>VLOOKUP(Tabla_Gtos_Ingresos7[[#This Row],[3 digitos]],PGC_Gtos_e_Ingresos[],3,FALSE)</f>
        <v>1</v>
      </c>
    </row>
    <row r="246" spans="1:24">
      <c r="A246" s="1">
        <v>1839</v>
      </c>
      <c r="B246" s="13">
        <v>40415</v>
      </c>
      <c r="C246" s="15">
        <v>70000153</v>
      </c>
      <c r="D246" s="1" t="s">
        <v>45</v>
      </c>
      <c r="E246" s="2" t="s">
        <v>725</v>
      </c>
      <c r="F246" s="12">
        <v>0</v>
      </c>
      <c r="G246" s="12">
        <v>20.02</v>
      </c>
      <c r="H246" s="26" t="str">
        <f>MID(Tabla_Gtos_Ingresos7[[#This Row],[Subcuenta]],1,4)</f>
        <v>7000</v>
      </c>
      <c r="I246" s="27">
        <f>VALUE(MID(Tabla_Gtos_Ingresos7[[#This Row],[4 digitos]],1,3))</f>
        <v>700</v>
      </c>
      <c r="J246" s="27">
        <f>VALUE(MID(Tabla_Gtos_Ingresos7[[#This Row],[3 digitos]],1,2))</f>
        <v>70</v>
      </c>
      <c r="K246" s="28" t="str">
        <f>VLOOKUP(Tabla_Gtos_Ingresos7[[#This Row],[3 digitos]],PGC_Gtos_e_Ingresos[],4,FALSE)</f>
        <v>1a</v>
      </c>
      <c r="L246" s="30" t="str">
        <f>VLOOKUP(Tabla_Gtos_Ingresos7[[#This Row],[Grupo 1]],Tabla3[],4,FALSE)</f>
        <v>1. Importe Neto Cifra de Negocios</v>
      </c>
      <c r="M246" s="30" t="str">
        <f>VLOOKUP(Tabla_Gtos_Ingresos7[[#This Row],[Grupo 1]],Tabla3[],5,FALSE)</f>
        <v>1.a Ventas</v>
      </c>
      <c r="N246" s="28" t="str">
        <f>VLOOKUP(Tabla_Gtos_Ingresos7[[#This Row],[Grupo 1]],Tabla3[],10,FALSE)</f>
        <v>I</v>
      </c>
      <c r="O246" s="28" t="str">
        <f>VLOOKUP(Tabla_Gtos_Ingresos7[[#This Row],[Grupo 1]],Tabla3[],6,FALSE)</f>
        <v>Explotación</v>
      </c>
      <c r="P246" s="28">
        <f>VLOOKUP(Tabla_Gtos_Ingresos7[[#This Row],[Grupo 1]],Tabla3[],2,FALSE)</f>
        <v>1</v>
      </c>
      <c r="Q246" s="29" t="str">
        <f>VLOOKUP(Tabla_Gtos_Ingresos7[[#This Row],[3 digitos]],PGC_Gtos_e_Ingresos[],2,FALSE)</f>
        <v xml:space="preserve"> Ventas de mercaderías</v>
      </c>
      <c r="R246" s="30" t="str">
        <f>Tabla_Gtos_Ingresos7[[#This Row],[3 digitos]]&amp;"/"&amp;Tabla_Gtos_Ingresos7[[#This Row],[Nombre cuenta]]</f>
        <v>700/ Ventas de mercaderías</v>
      </c>
      <c r="S246" s="30">
        <f>YEAR(Tabla_Gtos_Ingresos7[[#This Row],[Fecha]])</f>
        <v>2010</v>
      </c>
      <c r="T246" s="27">
        <f>MONTH(Tabla_Gtos_Ingresos7[[#This Row],[Fecha]])</f>
        <v>8</v>
      </c>
      <c r="U246" s="30">
        <f>ROUNDUP(MONTH(Tabla_Gtos_Ingresos7[[#This Row],[Fecha]])/3, 0)</f>
        <v>3</v>
      </c>
      <c r="V246" s="30">
        <f>WEEKNUM(Tabla_Gtos_Ingresos7[[#This Row],[Fecha]])</f>
        <v>35</v>
      </c>
      <c r="W246" s="30">
        <f>(Tabla_Gtos_Ingresos7[[#This Row],[Factor]]*Tabla_Gtos_Ingresos7[[#This Row],[Haber]])+(Tabla_Gtos_Ingresos7[[#This Row],[Factor]]*Tabla_Gtos_Ingresos7[[#This Row],[Debe]])</f>
        <v>20.02</v>
      </c>
      <c r="X246" s="30">
        <f>VLOOKUP(Tabla_Gtos_Ingresos7[[#This Row],[3 digitos]],PGC_Gtos_e_Ingresos[],3,FALSE)</f>
        <v>1</v>
      </c>
    </row>
    <row r="247" spans="1:24">
      <c r="A247" s="1">
        <v>1840</v>
      </c>
      <c r="B247" s="13">
        <v>40415</v>
      </c>
      <c r="C247" s="15">
        <v>70000154</v>
      </c>
      <c r="D247" s="1" t="s">
        <v>45</v>
      </c>
      <c r="E247" s="1" t="s">
        <v>574</v>
      </c>
      <c r="F247" s="12">
        <v>0</v>
      </c>
      <c r="G247" s="12">
        <v>19.579999999999998</v>
      </c>
      <c r="H247" s="26" t="str">
        <f>MID(Tabla_Gtos_Ingresos7[[#This Row],[Subcuenta]],1,4)</f>
        <v>7000</v>
      </c>
      <c r="I247" s="27">
        <f>VALUE(MID(Tabla_Gtos_Ingresos7[[#This Row],[4 digitos]],1,3))</f>
        <v>700</v>
      </c>
      <c r="J247" s="27">
        <f>VALUE(MID(Tabla_Gtos_Ingresos7[[#This Row],[3 digitos]],1,2))</f>
        <v>70</v>
      </c>
      <c r="K247" s="28" t="str">
        <f>VLOOKUP(Tabla_Gtos_Ingresos7[[#This Row],[3 digitos]],PGC_Gtos_e_Ingresos[],4,FALSE)</f>
        <v>1a</v>
      </c>
      <c r="L247" s="30" t="str">
        <f>VLOOKUP(Tabla_Gtos_Ingresos7[[#This Row],[Grupo 1]],Tabla3[],4,FALSE)</f>
        <v>1. Importe Neto Cifra de Negocios</v>
      </c>
      <c r="M247" s="30" t="str">
        <f>VLOOKUP(Tabla_Gtos_Ingresos7[[#This Row],[Grupo 1]],Tabla3[],5,FALSE)</f>
        <v>1.a Ventas</v>
      </c>
      <c r="N247" s="28" t="str">
        <f>VLOOKUP(Tabla_Gtos_Ingresos7[[#This Row],[Grupo 1]],Tabla3[],10,FALSE)</f>
        <v>I</v>
      </c>
      <c r="O247" s="28" t="str">
        <f>VLOOKUP(Tabla_Gtos_Ingresos7[[#This Row],[Grupo 1]],Tabla3[],6,FALSE)</f>
        <v>Explotación</v>
      </c>
      <c r="P247" s="28">
        <f>VLOOKUP(Tabla_Gtos_Ingresos7[[#This Row],[Grupo 1]],Tabla3[],2,FALSE)</f>
        <v>1</v>
      </c>
      <c r="Q247" s="29" t="str">
        <f>VLOOKUP(Tabla_Gtos_Ingresos7[[#This Row],[3 digitos]],PGC_Gtos_e_Ingresos[],2,FALSE)</f>
        <v xml:space="preserve"> Ventas de mercaderías</v>
      </c>
      <c r="R247" s="30" t="str">
        <f>Tabla_Gtos_Ingresos7[[#This Row],[3 digitos]]&amp;"/"&amp;Tabla_Gtos_Ingresos7[[#This Row],[Nombre cuenta]]</f>
        <v>700/ Ventas de mercaderías</v>
      </c>
      <c r="S247" s="30">
        <f>YEAR(Tabla_Gtos_Ingresos7[[#This Row],[Fecha]])</f>
        <v>2010</v>
      </c>
      <c r="T247" s="27">
        <f>MONTH(Tabla_Gtos_Ingresos7[[#This Row],[Fecha]])</f>
        <v>8</v>
      </c>
      <c r="U247" s="30">
        <f>ROUNDUP(MONTH(Tabla_Gtos_Ingresos7[[#This Row],[Fecha]])/3, 0)</f>
        <v>3</v>
      </c>
      <c r="V247" s="30">
        <f>WEEKNUM(Tabla_Gtos_Ingresos7[[#This Row],[Fecha]])</f>
        <v>35</v>
      </c>
      <c r="W247" s="30">
        <f>(Tabla_Gtos_Ingresos7[[#This Row],[Factor]]*Tabla_Gtos_Ingresos7[[#This Row],[Haber]])+(Tabla_Gtos_Ingresos7[[#This Row],[Factor]]*Tabla_Gtos_Ingresos7[[#This Row],[Debe]])</f>
        <v>19.579999999999998</v>
      </c>
      <c r="X247" s="30">
        <f>VLOOKUP(Tabla_Gtos_Ingresos7[[#This Row],[3 digitos]],PGC_Gtos_e_Ingresos[],3,FALSE)</f>
        <v>1</v>
      </c>
    </row>
    <row r="248" spans="1:24">
      <c r="A248" s="1">
        <v>1844</v>
      </c>
      <c r="B248" s="13">
        <v>40415</v>
      </c>
      <c r="C248" s="15">
        <v>70000155</v>
      </c>
      <c r="D248" s="1" t="s">
        <v>45</v>
      </c>
      <c r="E248" s="2" t="s">
        <v>588</v>
      </c>
      <c r="F248" s="12">
        <v>0</v>
      </c>
      <c r="G248" s="12">
        <v>740.62</v>
      </c>
      <c r="H248" s="26" t="str">
        <f>MID(Tabla_Gtos_Ingresos7[[#This Row],[Subcuenta]],1,4)</f>
        <v>7000</v>
      </c>
      <c r="I248" s="27">
        <f>VALUE(MID(Tabla_Gtos_Ingresos7[[#This Row],[4 digitos]],1,3))</f>
        <v>700</v>
      </c>
      <c r="J248" s="27">
        <f>VALUE(MID(Tabla_Gtos_Ingresos7[[#This Row],[3 digitos]],1,2))</f>
        <v>70</v>
      </c>
      <c r="K248" s="28" t="str">
        <f>VLOOKUP(Tabla_Gtos_Ingresos7[[#This Row],[3 digitos]],PGC_Gtos_e_Ingresos[],4,FALSE)</f>
        <v>1a</v>
      </c>
      <c r="L248" s="30" t="str">
        <f>VLOOKUP(Tabla_Gtos_Ingresos7[[#This Row],[Grupo 1]],Tabla3[],4,FALSE)</f>
        <v>1. Importe Neto Cifra de Negocios</v>
      </c>
      <c r="M248" s="30" t="str">
        <f>VLOOKUP(Tabla_Gtos_Ingresos7[[#This Row],[Grupo 1]],Tabla3[],5,FALSE)</f>
        <v>1.a Ventas</v>
      </c>
      <c r="N248" s="28" t="str">
        <f>VLOOKUP(Tabla_Gtos_Ingresos7[[#This Row],[Grupo 1]],Tabla3[],10,FALSE)</f>
        <v>I</v>
      </c>
      <c r="O248" s="28" t="str">
        <f>VLOOKUP(Tabla_Gtos_Ingresos7[[#This Row],[Grupo 1]],Tabla3[],6,FALSE)</f>
        <v>Explotación</v>
      </c>
      <c r="P248" s="28">
        <f>VLOOKUP(Tabla_Gtos_Ingresos7[[#This Row],[Grupo 1]],Tabla3[],2,FALSE)</f>
        <v>1</v>
      </c>
      <c r="Q248" s="29" t="str">
        <f>VLOOKUP(Tabla_Gtos_Ingresos7[[#This Row],[3 digitos]],PGC_Gtos_e_Ingresos[],2,FALSE)</f>
        <v xml:space="preserve"> Ventas de mercaderías</v>
      </c>
      <c r="R248" s="30" t="str">
        <f>Tabla_Gtos_Ingresos7[[#This Row],[3 digitos]]&amp;"/"&amp;Tabla_Gtos_Ingresos7[[#This Row],[Nombre cuenta]]</f>
        <v>700/ Ventas de mercaderías</v>
      </c>
      <c r="S248" s="30">
        <f>YEAR(Tabla_Gtos_Ingresos7[[#This Row],[Fecha]])</f>
        <v>2010</v>
      </c>
      <c r="T248" s="27">
        <f>MONTH(Tabla_Gtos_Ingresos7[[#This Row],[Fecha]])</f>
        <v>8</v>
      </c>
      <c r="U248" s="30">
        <f>ROUNDUP(MONTH(Tabla_Gtos_Ingresos7[[#This Row],[Fecha]])/3, 0)</f>
        <v>3</v>
      </c>
      <c r="V248" s="30">
        <f>WEEKNUM(Tabla_Gtos_Ingresos7[[#This Row],[Fecha]])</f>
        <v>35</v>
      </c>
      <c r="W248" s="30">
        <f>(Tabla_Gtos_Ingresos7[[#This Row],[Factor]]*Tabla_Gtos_Ingresos7[[#This Row],[Haber]])+(Tabla_Gtos_Ingresos7[[#This Row],[Factor]]*Tabla_Gtos_Ingresos7[[#This Row],[Debe]])</f>
        <v>740.62</v>
      </c>
      <c r="X248" s="30">
        <f>VLOOKUP(Tabla_Gtos_Ingresos7[[#This Row],[3 digitos]],PGC_Gtos_e_Ingresos[],3,FALSE)</f>
        <v>1</v>
      </c>
    </row>
    <row r="249" spans="1:24">
      <c r="A249" s="1">
        <v>2116</v>
      </c>
      <c r="B249" s="13">
        <v>40446</v>
      </c>
      <c r="C249" s="15">
        <v>62400033</v>
      </c>
      <c r="D249" s="1" t="s">
        <v>23</v>
      </c>
      <c r="E249" s="1" t="s">
        <v>460</v>
      </c>
      <c r="F249" s="12">
        <v>44</v>
      </c>
      <c r="G249" s="12">
        <v>0</v>
      </c>
      <c r="H249" s="26" t="str">
        <f>MID(Tabla_Gtos_Ingresos7[[#This Row],[Subcuenta]],1,4)</f>
        <v>6240</v>
      </c>
      <c r="I249" s="27">
        <f>VALUE(MID(Tabla_Gtos_Ingresos7[[#This Row],[4 digitos]],1,3))</f>
        <v>624</v>
      </c>
      <c r="J249" s="27">
        <f>VALUE(MID(Tabla_Gtos_Ingresos7[[#This Row],[3 digitos]],1,2))</f>
        <v>62</v>
      </c>
      <c r="K249" s="28" t="str">
        <f>VLOOKUP(Tabla_Gtos_Ingresos7[[#This Row],[3 digitos]],PGC_Gtos_e_Ingresos[],4,FALSE)</f>
        <v>7.a</v>
      </c>
      <c r="L249" s="30" t="str">
        <f>VLOOKUP(Tabla_Gtos_Ingresos7[[#This Row],[Grupo 1]],Tabla3[],4,FALSE)</f>
        <v>7. Otros Gastos de Explotación</v>
      </c>
      <c r="M249" s="30" t="str">
        <f>VLOOKUP(Tabla_Gtos_Ingresos7[[#This Row],[Grupo 1]],Tabla3[],5,FALSE)</f>
        <v>7.a Servicios Exteriores</v>
      </c>
      <c r="N249" s="28" t="str">
        <f>VLOOKUP(Tabla_Gtos_Ingresos7[[#This Row],[Grupo 1]],Tabla3[],10,FALSE)</f>
        <v>G</v>
      </c>
      <c r="O249" s="28" t="str">
        <f>VLOOKUP(Tabla_Gtos_Ingresos7[[#This Row],[Grupo 1]],Tabla3[],6,FALSE)</f>
        <v>Explotación</v>
      </c>
      <c r="P249" s="28">
        <f>VLOOKUP(Tabla_Gtos_Ingresos7[[#This Row],[Grupo 1]],Tabla3[],2,FALSE)</f>
        <v>7</v>
      </c>
      <c r="Q249" s="29" t="str">
        <f>VLOOKUP(Tabla_Gtos_Ingresos7[[#This Row],[3 digitos]],PGC_Gtos_e_Ingresos[],2,FALSE)</f>
        <v xml:space="preserve"> Transportes</v>
      </c>
      <c r="R249" s="30" t="str">
        <f>Tabla_Gtos_Ingresos7[[#This Row],[3 digitos]]&amp;"/"&amp;Tabla_Gtos_Ingresos7[[#This Row],[Nombre cuenta]]</f>
        <v>624/ Transportes</v>
      </c>
      <c r="S249" s="30">
        <f>YEAR(Tabla_Gtos_Ingresos7[[#This Row],[Fecha]])</f>
        <v>2010</v>
      </c>
      <c r="T249" s="27">
        <f>MONTH(Tabla_Gtos_Ingresos7[[#This Row],[Fecha]])</f>
        <v>9</v>
      </c>
      <c r="U249" s="30">
        <f>ROUNDUP(MONTH(Tabla_Gtos_Ingresos7[[#This Row],[Fecha]])/3, 0)</f>
        <v>3</v>
      </c>
      <c r="V249" s="30">
        <f>WEEKNUM(Tabla_Gtos_Ingresos7[[#This Row],[Fecha]])</f>
        <v>39</v>
      </c>
      <c r="W249" s="30">
        <f>(Tabla_Gtos_Ingresos7[[#This Row],[Factor]]*Tabla_Gtos_Ingresos7[[#This Row],[Haber]])+(Tabla_Gtos_Ingresos7[[#This Row],[Factor]]*Tabla_Gtos_Ingresos7[[#This Row],[Debe]])</f>
        <v>-44</v>
      </c>
      <c r="X249" s="30">
        <f>VLOOKUP(Tabla_Gtos_Ingresos7[[#This Row],[3 digitos]],PGC_Gtos_e_Ingresos[],3,FALSE)</f>
        <v>-1</v>
      </c>
    </row>
    <row r="250" spans="1:24">
      <c r="A250" s="1">
        <v>2117</v>
      </c>
      <c r="B250" s="13">
        <v>40446</v>
      </c>
      <c r="C250" s="15">
        <v>62400034</v>
      </c>
      <c r="D250" s="1" t="s">
        <v>23</v>
      </c>
      <c r="E250" s="1" t="s">
        <v>461</v>
      </c>
      <c r="F250" s="12">
        <v>157.76</v>
      </c>
      <c r="G250" s="12">
        <v>0</v>
      </c>
      <c r="H250" s="26" t="str">
        <f>MID(Tabla_Gtos_Ingresos7[[#This Row],[Subcuenta]],1,4)</f>
        <v>6240</v>
      </c>
      <c r="I250" s="27">
        <f>VALUE(MID(Tabla_Gtos_Ingresos7[[#This Row],[4 digitos]],1,3))</f>
        <v>624</v>
      </c>
      <c r="J250" s="27">
        <f>VALUE(MID(Tabla_Gtos_Ingresos7[[#This Row],[3 digitos]],1,2))</f>
        <v>62</v>
      </c>
      <c r="K250" s="28" t="str">
        <f>VLOOKUP(Tabla_Gtos_Ingresos7[[#This Row],[3 digitos]],PGC_Gtos_e_Ingresos[],4,FALSE)</f>
        <v>7.a</v>
      </c>
      <c r="L250" s="30" t="str">
        <f>VLOOKUP(Tabla_Gtos_Ingresos7[[#This Row],[Grupo 1]],Tabla3[],4,FALSE)</f>
        <v>7. Otros Gastos de Explotación</v>
      </c>
      <c r="M250" s="30" t="str">
        <f>VLOOKUP(Tabla_Gtos_Ingresos7[[#This Row],[Grupo 1]],Tabla3[],5,FALSE)</f>
        <v>7.a Servicios Exteriores</v>
      </c>
      <c r="N250" s="28" t="str">
        <f>VLOOKUP(Tabla_Gtos_Ingresos7[[#This Row],[Grupo 1]],Tabla3[],10,FALSE)</f>
        <v>G</v>
      </c>
      <c r="O250" s="28" t="str">
        <f>VLOOKUP(Tabla_Gtos_Ingresos7[[#This Row],[Grupo 1]],Tabla3[],6,FALSE)</f>
        <v>Explotación</v>
      </c>
      <c r="P250" s="28">
        <f>VLOOKUP(Tabla_Gtos_Ingresos7[[#This Row],[Grupo 1]],Tabla3[],2,FALSE)</f>
        <v>7</v>
      </c>
      <c r="Q250" s="29" t="str">
        <f>VLOOKUP(Tabla_Gtos_Ingresos7[[#This Row],[3 digitos]],PGC_Gtos_e_Ingresos[],2,FALSE)</f>
        <v xml:space="preserve"> Transportes</v>
      </c>
      <c r="R250" s="30" t="str">
        <f>Tabla_Gtos_Ingresos7[[#This Row],[3 digitos]]&amp;"/"&amp;Tabla_Gtos_Ingresos7[[#This Row],[Nombre cuenta]]</f>
        <v>624/ Transportes</v>
      </c>
      <c r="S250" s="30">
        <f>YEAR(Tabla_Gtos_Ingresos7[[#This Row],[Fecha]])</f>
        <v>2010</v>
      </c>
      <c r="T250" s="27">
        <f>MONTH(Tabla_Gtos_Ingresos7[[#This Row],[Fecha]])</f>
        <v>9</v>
      </c>
      <c r="U250" s="30">
        <f>ROUNDUP(MONTH(Tabla_Gtos_Ingresos7[[#This Row],[Fecha]])/3, 0)</f>
        <v>3</v>
      </c>
      <c r="V250" s="30">
        <f>WEEKNUM(Tabla_Gtos_Ingresos7[[#This Row],[Fecha]])</f>
        <v>39</v>
      </c>
      <c r="W250" s="30">
        <f>(Tabla_Gtos_Ingresos7[[#This Row],[Factor]]*Tabla_Gtos_Ingresos7[[#This Row],[Haber]])+(Tabla_Gtos_Ingresos7[[#This Row],[Factor]]*Tabla_Gtos_Ingresos7[[#This Row],[Debe]])</f>
        <v>-157.76</v>
      </c>
      <c r="X250" s="30">
        <f>VLOOKUP(Tabla_Gtos_Ingresos7[[#This Row],[3 digitos]],PGC_Gtos_e_Ingresos[],3,FALSE)</f>
        <v>-1</v>
      </c>
    </row>
    <row r="251" spans="1:24">
      <c r="A251" s="1">
        <v>2121</v>
      </c>
      <c r="B251" s="13">
        <v>40446</v>
      </c>
      <c r="C251" s="15">
        <v>66500000</v>
      </c>
      <c r="D251" s="1" t="s">
        <v>34</v>
      </c>
      <c r="E251" s="1" t="s">
        <v>310</v>
      </c>
      <c r="F251" s="12">
        <v>942.86</v>
      </c>
      <c r="G251" s="12">
        <v>0</v>
      </c>
      <c r="H251" s="26" t="str">
        <f>MID(Tabla_Gtos_Ingresos7[[#This Row],[Subcuenta]],1,4)</f>
        <v>6650</v>
      </c>
      <c r="I251" s="27">
        <f>VALUE(MID(Tabla_Gtos_Ingresos7[[#This Row],[4 digitos]],1,3))</f>
        <v>665</v>
      </c>
      <c r="J251" s="27">
        <f>VALUE(MID(Tabla_Gtos_Ingresos7[[#This Row],[3 digitos]],1,2))</f>
        <v>66</v>
      </c>
      <c r="K251" s="28" t="str">
        <f>VLOOKUP(Tabla_Gtos_Ingresos7[[#This Row],[3 digitos]],PGC_Gtos_e_Ingresos[],4,FALSE)</f>
        <v>15.b</v>
      </c>
      <c r="L251" s="30" t="str">
        <f>VLOOKUP(Tabla_Gtos_Ingresos7[[#This Row],[Grupo 1]],Tabla3[],4,FALSE)</f>
        <v>15. Gastos Financieros</v>
      </c>
      <c r="M251" s="30" t="str">
        <f>VLOOKUP(Tabla_Gtos_Ingresos7[[#This Row],[Grupo 1]],Tabla3[],5,FALSE)</f>
        <v>15.b Deudas con Terceros</v>
      </c>
      <c r="N251" s="28" t="str">
        <f>VLOOKUP(Tabla_Gtos_Ingresos7[[#This Row],[Grupo 1]],Tabla3[],10,FALSE)</f>
        <v>G</v>
      </c>
      <c r="O251" s="28" t="str">
        <f>VLOOKUP(Tabla_Gtos_Ingresos7[[#This Row],[Grupo 1]],Tabla3[],6,FALSE)</f>
        <v>Financieros</v>
      </c>
      <c r="P251" s="28">
        <f>VLOOKUP(Tabla_Gtos_Ingresos7[[#This Row],[Grupo 1]],Tabla3[],2,FALSE)</f>
        <v>15</v>
      </c>
      <c r="Q251" s="29" t="str">
        <f>VLOOKUP(Tabla_Gtos_Ingresos7[[#This Row],[3 digitos]],PGC_Gtos_e_Ingresos[],2,FALSE)</f>
        <v xml:space="preserve"> Intereses por descuento de efectos</v>
      </c>
      <c r="R251" s="30" t="str">
        <f>Tabla_Gtos_Ingresos7[[#This Row],[3 digitos]]&amp;"/"&amp;Tabla_Gtos_Ingresos7[[#This Row],[Nombre cuenta]]</f>
        <v>665/ Intereses por descuento de efectos</v>
      </c>
      <c r="S251" s="30">
        <f>YEAR(Tabla_Gtos_Ingresos7[[#This Row],[Fecha]])</f>
        <v>2010</v>
      </c>
      <c r="T251" s="27">
        <f>MONTH(Tabla_Gtos_Ingresos7[[#This Row],[Fecha]])</f>
        <v>9</v>
      </c>
      <c r="U251" s="30">
        <f>ROUNDUP(MONTH(Tabla_Gtos_Ingresos7[[#This Row],[Fecha]])/3, 0)</f>
        <v>3</v>
      </c>
      <c r="V251" s="30">
        <f>WEEKNUM(Tabla_Gtos_Ingresos7[[#This Row],[Fecha]])</f>
        <v>39</v>
      </c>
      <c r="W251" s="30">
        <f>(Tabla_Gtos_Ingresos7[[#This Row],[Factor]]*Tabla_Gtos_Ingresos7[[#This Row],[Haber]])+(Tabla_Gtos_Ingresos7[[#This Row],[Factor]]*Tabla_Gtos_Ingresos7[[#This Row],[Debe]])</f>
        <v>-942.86</v>
      </c>
      <c r="X251" s="30">
        <f>VLOOKUP(Tabla_Gtos_Ingresos7[[#This Row],[3 digitos]],PGC_Gtos_e_Ingresos[],3,FALSE)</f>
        <v>-1</v>
      </c>
    </row>
    <row r="252" spans="1:24">
      <c r="A252" s="1">
        <v>299</v>
      </c>
      <c r="B252" s="13">
        <v>40235</v>
      </c>
      <c r="C252" s="15">
        <v>70000022</v>
      </c>
      <c r="D252" s="1" t="s">
        <v>45</v>
      </c>
      <c r="E252" s="1" t="s">
        <v>642</v>
      </c>
      <c r="F252" s="12">
        <v>0</v>
      </c>
      <c r="G252" s="12">
        <v>203.5</v>
      </c>
      <c r="H252" s="26" t="str">
        <f>MID(Tabla_Gtos_Ingresos7[[#This Row],[Subcuenta]],1,4)</f>
        <v>7000</v>
      </c>
      <c r="I252" s="27">
        <f>VALUE(MID(Tabla_Gtos_Ingresos7[[#This Row],[4 digitos]],1,3))</f>
        <v>700</v>
      </c>
      <c r="J252" s="27">
        <f>VALUE(MID(Tabla_Gtos_Ingresos7[[#This Row],[3 digitos]],1,2))</f>
        <v>70</v>
      </c>
      <c r="K252" s="28" t="str">
        <f>VLOOKUP(Tabla_Gtos_Ingresos7[[#This Row],[3 digitos]],PGC_Gtos_e_Ingresos[],4,FALSE)</f>
        <v>1a</v>
      </c>
      <c r="L252" s="30" t="str">
        <f>VLOOKUP(Tabla_Gtos_Ingresos7[[#This Row],[Grupo 1]],Tabla3[],4,FALSE)</f>
        <v>1. Importe Neto Cifra de Negocios</v>
      </c>
      <c r="M252" s="30" t="str">
        <f>VLOOKUP(Tabla_Gtos_Ingresos7[[#This Row],[Grupo 1]],Tabla3[],5,FALSE)</f>
        <v>1.a Ventas</v>
      </c>
      <c r="N252" s="28" t="str">
        <f>VLOOKUP(Tabla_Gtos_Ingresos7[[#This Row],[Grupo 1]],Tabla3[],10,FALSE)</f>
        <v>I</v>
      </c>
      <c r="O252" s="28" t="str">
        <f>VLOOKUP(Tabla_Gtos_Ingresos7[[#This Row],[Grupo 1]],Tabla3[],6,FALSE)</f>
        <v>Explotación</v>
      </c>
      <c r="P252" s="28">
        <f>VLOOKUP(Tabla_Gtos_Ingresos7[[#This Row],[Grupo 1]],Tabla3[],2,FALSE)</f>
        <v>1</v>
      </c>
      <c r="Q252" s="29" t="str">
        <f>VLOOKUP(Tabla_Gtos_Ingresos7[[#This Row],[3 digitos]],PGC_Gtos_e_Ingresos[],2,FALSE)</f>
        <v xml:space="preserve"> Ventas de mercaderías</v>
      </c>
      <c r="R252" s="30" t="str">
        <f>Tabla_Gtos_Ingresos7[[#This Row],[3 digitos]]&amp;"/"&amp;Tabla_Gtos_Ingresos7[[#This Row],[Nombre cuenta]]</f>
        <v>700/ Ventas de mercaderías</v>
      </c>
      <c r="S252" s="30">
        <f>YEAR(Tabla_Gtos_Ingresos7[[#This Row],[Fecha]])</f>
        <v>2010</v>
      </c>
      <c r="T252" s="27">
        <f>MONTH(Tabla_Gtos_Ingresos7[[#This Row],[Fecha]])</f>
        <v>2</v>
      </c>
      <c r="U252" s="30">
        <f>ROUNDUP(MONTH(Tabla_Gtos_Ingresos7[[#This Row],[Fecha]])/3, 0)</f>
        <v>1</v>
      </c>
      <c r="V252" s="30">
        <f>WEEKNUM(Tabla_Gtos_Ingresos7[[#This Row],[Fecha]])</f>
        <v>9</v>
      </c>
      <c r="W252" s="30">
        <f>(Tabla_Gtos_Ingresos7[[#This Row],[Factor]]*Tabla_Gtos_Ingresos7[[#This Row],[Haber]])+(Tabla_Gtos_Ingresos7[[#This Row],[Factor]]*Tabla_Gtos_Ingresos7[[#This Row],[Debe]])</f>
        <v>203.5</v>
      </c>
      <c r="X252" s="30">
        <f>VLOOKUP(Tabla_Gtos_Ingresos7[[#This Row],[3 digitos]],PGC_Gtos_e_Ingresos[],3,FALSE)</f>
        <v>1</v>
      </c>
    </row>
    <row r="253" spans="1:24">
      <c r="A253" s="1">
        <v>301</v>
      </c>
      <c r="B253" s="13">
        <v>40235</v>
      </c>
      <c r="C253" s="15">
        <v>70000023</v>
      </c>
      <c r="D253" s="1" t="s">
        <v>45</v>
      </c>
      <c r="E253" s="1" t="s">
        <v>719</v>
      </c>
      <c r="F253" s="12">
        <v>0</v>
      </c>
      <c r="G253" s="12">
        <v>167.86</v>
      </c>
      <c r="H253" s="26" t="str">
        <f>MID(Tabla_Gtos_Ingresos7[[#This Row],[Subcuenta]],1,4)</f>
        <v>7000</v>
      </c>
      <c r="I253" s="27">
        <f>VALUE(MID(Tabla_Gtos_Ingresos7[[#This Row],[4 digitos]],1,3))</f>
        <v>700</v>
      </c>
      <c r="J253" s="27">
        <f>VALUE(MID(Tabla_Gtos_Ingresos7[[#This Row],[3 digitos]],1,2))</f>
        <v>70</v>
      </c>
      <c r="K253" s="28" t="str">
        <f>VLOOKUP(Tabla_Gtos_Ingresos7[[#This Row],[3 digitos]],PGC_Gtos_e_Ingresos[],4,FALSE)</f>
        <v>1a</v>
      </c>
      <c r="L253" s="30" t="str">
        <f>VLOOKUP(Tabla_Gtos_Ingresos7[[#This Row],[Grupo 1]],Tabla3[],4,FALSE)</f>
        <v>1. Importe Neto Cifra de Negocios</v>
      </c>
      <c r="M253" s="30" t="str">
        <f>VLOOKUP(Tabla_Gtos_Ingresos7[[#This Row],[Grupo 1]],Tabla3[],5,FALSE)</f>
        <v>1.a Ventas</v>
      </c>
      <c r="N253" s="28" t="str">
        <f>VLOOKUP(Tabla_Gtos_Ingresos7[[#This Row],[Grupo 1]],Tabla3[],10,FALSE)</f>
        <v>I</v>
      </c>
      <c r="O253" s="28" t="str">
        <f>VLOOKUP(Tabla_Gtos_Ingresos7[[#This Row],[Grupo 1]],Tabla3[],6,FALSE)</f>
        <v>Explotación</v>
      </c>
      <c r="P253" s="28">
        <f>VLOOKUP(Tabla_Gtos_Ingresos7[[#This Row],[Grupo 1]],Tabla3[],2,FALSE)</f>
        <v>1</v>
      </c>
      <c r="Q253" s="29" t="str">
        <f>VLOOKUP(Tabla_Gtos_Ingresos7[[#This Row],[3 digitos]],PGC_Gtos_e_Ingresos[],2,FALSE)</f>
        <v xml:space="preserve"> Ventas de mercaderías</v>
      </c>
      <c r="R253" s="30" t="str">
        <f>Tabla_Gtos_Ingresos7[[#This Row],[3 digitos]]&amp;"/"&amp;Tabla_Gtos_Ingresos7[[#This Row],[Nombre cuenta]]</f>
        <v>700/ Ventas de mercaderías</v>
      </c>
      <c r="S253" s="30">
        <f>YEAR(Tabla_Gtos_Ingresos7[[#This Row],[Fecha]])</f>
        <v>2010</v>
      </c>
      <c r="T253" s="27">
        <f>MONTH(Tabla_Gtos_Ingresos7[[#This Row],[Fecha]])</f>
        <v>2</v>
      </c>
      <c r="U253" s="30">
        <f>ROUNDUP(MONTH(Tabla_Gtos_Ingresos7[[#This Row],[Fecha]])/3, 0)</f>
        <v>1</v>
      </c>
      <c r="V253" s="30">
        <f>WEEKNUM(Tabla_Gtos_Ingresos7[[#This Row],[Fecha]])</f>
        <v>9</v>
      </c>
      <c r="W253" s="30">
        <f>(Tabla_Gtos_Ingresos7[[#This Row],[Factor]]*Tabla_Gtos_Ingresos7[[#This Row],[Haber]])+(Tabla_Gtos_Ingresos7[[#This Row],[Factor]]*Tabla_Gtos_Ingresos7[[#This Row],[Debe]])</f>
        <v>167.86</v>
      </c>
      <c r="X253" s="30">
        <f>VLOOKUP(Tabla_Gtos_Ingresos7[[#This Row],[3 digitos]],PGC_Gtos_e_Ingresos[],3,FALSE)</f>
        <v>1</v>
      </c>
    </row>
    <row r="254" spans="1:24">
      <c r="A254" s="1">
        <v>302</v>
      </c>
      <c r="B254" s="13">
        <v>40235</v>
      </c>
      <c r="C254" s="15">
        <v>70000024</v>
      </c>
      <c r="D254" s="1" t="s">
        <v>45</v>
      </c>
      <c r="E254" s="1" t="s">
        <v>313</v>
      </c>
      <c r="F254" s="12">
        <v>0</v>
      </c>
      <c r="G254" s="12">
        <v>7961.33</v>
      </c>
      <c r="H254" s="26" t="str">
        <f>MID(Tabla_Gtos_Ingresos7[[#This Row],[Subcuenta]],1,4)</f>
        <v>7000</v>
      </c>
      <c r="I254" s="27">
        <f>VALUE(MID(Tabla_Gtos_Ingresos7[[#This Row],[4 digitos]],1,3))</f>
        <v>700</v>
      </c>
      <c r="J254" s="27">
        <f>VALUE(MID(Tabla_Gtos_Ingresos7[[#This Row],[3 digitos]],1,2))</f>
        <v>70</v>
      </c>
      <c r="K254" s="28" t="str">
        <f>VLOOKUP(Tabla_Gtos_Ingresos7[[#This Row],[3 digitos]],PGC_Gtos_e_Ingresos[],4,FALSE)</f>
        <v>1a</v>
      </c>
      <c r="L254" s="30" t="str">
        <f>VLOOKUP(Tabla_Gtos_Ingresos7[[#This Row],[Grupo 1]],Tabla3[],4,FALSE)</f>
        <v>1. Importe Neto Cifra de Negocios</v>
      </c>
      <c r="M254" s="30" t="str">
        <f>VLOOKUP(Tabla_Gtos_Ingresos7[[#This Row],[Grupo 1]],Tabla3[],5,FALSE)</f>
        <v>1.a Ventas</v>
      </c>
      <c r="N254" s="28" t="str">
        <f>VLOOKUP(Tabla_Gtos_Ingresos7[[#This Row],[Grupo 1]],Tabla3[],10,FALSE)</f>
        <v>I</v>
      </c>
      <c r="O254" s="28" t="str">
        <f>VLOOKUP(Tabla_Gtos_Ingresos7[[#This Row],[Grupo 1]],Tabla3[],6,FALSE)</f>
        <v>Explotación</v>
      </c>
      <c r="P254" s="28">
        <f>VLOOKUP(Tabla_Gtos_Ingresos7[[#This Row],[Grupo 1]],Tabla3[],2,FALSE)</f>
        <v>1</v>
      </c>
      <c r="Q254" s="29" t="str">
        <f>VLOOKUP(Tabla_Gtos_Ingresos7[[#This Row],[3 digitos]],PGC_Gtos_e_Ingresos[],2,FALSE)</f>
        <v xml:space="preserve"> Ventas de mercaderías</v>
      </c>
      <c r="R254" s="30" t="str">
        <f>Tabla_Gtos_Ingresos7[[#This Row],[3 digitos]]&amp;"/"&amp;Tabla_Gtos_Ingresos7[[#This Row],[Nombre cuenta]]</f>
        <v>700/ Ventas de mercaderías</v>
      </c>
      <c r="S254" s="30">
        <f>YEAR(Tabla_Gtos_Ingresos7[[#This Row],[Fecha]])</f>
        <v>2010</v>
      </c>
      <c r="T254" s="27">
        <f>MONTH(Tabla_Gtos_Ingresos7[[#This Row],[Fecha]])</f>
        <v>2</v>
      </c>
      <c r="U254" s="30">
        <f>ROUNDUP(MONTH(Tabla_Gtos_Ingresos7[[#This Row],[Fecha]])/3, 0)</f>
        <v>1</v>
      </c>
      <c r="V254" s="30">
        <f>WEEKNUM(Tabla_Gtos_Ingresos7[[#This Row],[Fecha]])</f>
        <v>9</v>
      </c>
      <c r="W254" s="30">
        <f>(Tabla_Gtos_Ingresos7[[#This Row],[Factor]]*Tabla_Gtos_Ingresos7[[#This Row],[Haber]])+(Tabla_Gtos_Ingresos7[[#This Row],[Factor]]*Tabla_Gtos_Ingresos7[[#This Row],[Debe]])</f>
        <v>7961.33</v>
      </c>
      <c r="X254" s="30">
        <f>VLOOKUP(Tabla_Gtos_Ingresos7[[#This Row],[3 digitos]],PGC_Gtos_e_Ingresos[],3,FALSE)</f>
        <v>1</v>
      </c>
    </row>
    <row r="255" spans="1:24">
      <c r="A255" s="1">
        <v>303</v>
      </c>
      <c r="B255" s="13">
        <v>40235</v>
      </c>
      <c r="C255" s="15">
        <v>70000025</v>
      </c>
      <c r="D255" s="1" t="s">
        <v>45</v>
      </c>
      <c r="E255" s="1" t="s">
        <v>418</v>
      </c>
      <c r="F255" s="12">
        <v>0</v>
      </c>
      <c r="G255" s="12">
        <v>1455.32</v>
      </c>
      <c r="H255" s="26" t="str">
        <f>MID(Tabla_Gtos_Ingresos7[[#This Row],[Subcuenta]],1,4)</f>
        <v>7000</v>
      </c>
      <c r="I255" s="27">
        <f>VALUE(MID(Tabla_Gtos_Ingresos7[[#This Row],[4 digitos]],1,3))</f>
        <v>700</v>
      </c>
      <c r="J255" s="27">
        <f>VALUE(MID(Tabla_Gtos_Ingresos7[[#This Row],[3 digitos]],1,2))</f>
        <v>70</v>
      </c>
      <c r="K255" s="28" t="str">
        <f>VLOOKUP(Tabla_Gtos_Ingresos7[[#This Row],[3 digitos]],PGC_Gtos_e_Ingresos[],4,FALSE)</f>
        <v>1a</v>
      </c>
      <c r="L255" s="30" t="str">
        <f>VLOOKUP(Tabla_Gtos_Ingresos7[[#This Row],[Grupo 1]],Tabla3[],4,FALSE)</f>
        <v>1. Importe Neto Cifra de Negocios</v>
      </c>
      <c r="M255" s="30" t="str">
        <f>VLOOKUP(Tabla_Gtos_Ingresos7[[#This Row],[Grupo 1]],Tabla3[],5,FALSE)</f>
        <v>1.a Ventas</v>
      </c>
      <c r="N255" s="28" t="str">
        <f>VLOOKUP(Tabla_Gtos_Ingresos7[[#This Row],[Grupo 1]],Tabla3[],10,FALSE)</f>
        <v>I</v>
      </c>
      <c r="O255" s="28" t="str">
        <f>VLOOKUP(Tabla_Gtos_Ingresos7[[#This Row],[Grupo 1]],Tabla3[],6,FALSE)</f>
        <v>Explotación</v>
      </c>
      <c r="P255" s="28">
        <f>VLOOKUP(Tabla_Gtos_Ingresos7[[#This Row],[Grupo 1]],Tabla3[],2,FALSE)</f>
        <v>1</v>
      </c>
      <c r="Q255" s="29" t="str">
        <f>VLOOKUP(Tabla_Gtos_Ingresos7[[#This Row],[3 digitos]],PGC_Gtos_e_Ingresos[],2,FALSE)</f>
        <v xml:space="preserve"> Ventas de mercaderías</v>
      </c>
      <c r="R255" s="30" t="str">
        <f>Tabla_Gtos_Ingresos7[[#This Row],[3 digitos]]&amp;"/"&amp;Tabla_Gtos_Ingresos7[[#This Row],[Nombre cuenta]]</f>
        <v>700/ Ventas de mercaderías</v>
      </c>
      <c r="S255" s="30">
        <f>YEAR(Tabla_Gtos_Ingresos7[[#This Row],[Fecha]])</f>
        <v>2010</v>
      </c>
      <c r="T255" s="27">
        <f>MONTH(Tabla_Gtos_Ingresos7[[#This Row],[Fecha]])</f>
        <v>2</v>
      </c>
      <c r="U255" s="30">
        <f>ROUNDUP(MONTH(Tabla_Gtos_Ingresos7[[#This Row],[Fecha]])/3, 0)</f>
        <v>1</v>
      </c>
      <c r="V255" s="30">
        <f>WEEKNUM(Tabla_Gtos_Ingresos7[[#This Row],[Fecha]])</f>
        <v>9</v>
      </c>
      <c r="W255" s="30">
        <f>(Tabla_Gtos_Ingresos7[[#This Row],[Factor]]*Tabla_Gtos_Ingresos7[[#This Row],[Haber]])+(Tabla_Gtos_Ingresos7[[#This Row],[Factor]]*Tabla_Gtos_Ingresos7[[#This Row],[Debe]])</f>
        <v>1455.32</v>
      </c>
      <c r="X255" s="30">
        <f>VLOOKUP(Tabla_Gtos_Ingresos7[[#This Row],[3 digitos]],PGC_Gtos_e_Ingresos[],3,FALSE)</f>
        <v>1</v>
      </c>
    </row>
    <row r="256" spans="1:24">
      <c r="A256" s="1">
        <v>304</v>
      </c>
      <c r="B256" s="13">
        <v>40235</v>
      </c>
      <c r="C256" s="15">
        <v>70000026</v>
      </c>
      <c r="D256" s="1" t="s">
        <v>45</v>
      </c>
      <c r="E256" s="1" t="s">
        <v>238</v>
      </c>
      <c r="F256" s="12">
        <v>0</v>
      </c>
      <c r="G256" s="12">
        <v>2006.16</v>
      </c>
      <c r="H256" s="26" t="str">
        <f>MID(Tabla_Gtos_Ingresos7[[#This Row],[Subcuenta]],1,4)</f>
        <v>7000</v>
      </c>
      <c r="I256" s="27">
        <f>VALUE(MID(Tabla_Gtos_Ingresos7[[#This Row],[4 digitos]],1,3))</f>
        <v>700</v>
      </c>
      <c r="J256" s="27">
        <f>VALUE(MID(Tabla_Gtos_Ingresos7[[#This Row],[3 digitos]],1,2))</f>
        <v>70</v>
      </c>
      <c r="K256" s="28" t="str">
        <f>VLOOKUP(Tabla_Gtos_Ingresos7[[#This Row],[3 digitos]],PGC_Gtos_e_Ingresos[],4,FALSE)</f>
        <v>1a</v>
      </c>
      <c r="L256" s="30" t="str">
        <f>VLOOKUP(Tabla_Gtos_Ingresos7[[#This Row],[Grupo 1]],Tabla3[],4,FALSE)</f>
        <v>1. Importe Neto Cifra de Negocios</v>
      </c>
      <c r="M256" s="30" t="str">
        <f>VLOOKUP(Tabla_Gtos_Ingresos7[[#This Row],[Grupo 1]],Tabla3[],5,FALSE)</f>
        <v>1.a Ventas</v>
      </c>
      <c r="N256" s="28" t="str">
        <f>VLOOKUP(Tabla_Gtos_Ingresos7[[#This Row],[Grupo 1]],Tabla3[],10,FALSE)</f>
        <v>I</v>
      </c>
      <c r="O256" s="28" t="str">
        <f>VLOOKUP(Tabla_Gtos_Ingresos7[[#This Row],[Grupo 1]],Tabla3[],6,FALSE)</f>
        <v>Explotación</v>
      </c>
      <c r="P256" s="28">
        <f>VLOOKUP(Tabla_Gtos_Ingresos7[[#This Row],[Grupo 1]],Tabla3[],2,FALSE)</f>
        <v>1</v>
      </c>
      <c r="Q256" s="29" t="str">
        <f>VLOOKUP(Tabla_Gtos_Ingresos7[[#This Row],[3 digitos]],PGC_Gtos_e_Ingresos[],2,FALSE)</f>
        <v xml:space="preserve"> Ventas de mercaderías</v>
      </c>
      <c r="R256" s="30" t="str">
        <f>Tabla_Gtos_Ingresos7[[#This Row],[3 digitos]]&amp;"/"&amp;Tabla_Gtos_Ingresos7[[#This Row],[Nombre cuenta]]</f>
        <v>700/ Ventas de mercaderías</v>
      </c>
      <c r="S256" s="30">
        <f>YEAR(Tabla_Gtos_Ingresos7[[#This Row],[Fecha]])</f>
        <v>2010</v>
      </c>
      <c r="T256" s="27">
        <f>MONTH(Tabla_Gtos_Ingresos7[[#This Row],[Fecha]])</f>
        <v>2</v>
      </c>
      <c r="U256" s="30">
        <f>ROUNDUP(MONTH(Tabla_Gtos_Ingresos7[[#This Row],[Fecha]])/3, 0)</f>
        <v>1</v>
      </c>
      <c r="V256" s="30">
        <f>WEEKNUM(Tabla_Gtos_Ingresos7[[#This Row],[Fecha]])</f>
        <v>9</v>
      </c>
      <c r="W256" s="30">
        <f>(Tabla_Gtos_Ingresos7[[#This Row],[Factor]]*Tabla_Gtos_Ingresos7[[#This Row],[Haber]])+(Tabla_Gtos_Ingresos7[[#This Row],[Factor]]*Tabla_Gtos_Ingresos7[[#This Row],[Debe]])</f>
        <v>2006.16</v>
      </c>
      <c r="X256" s="30">
        <f>VLOOKUP(Tabla_Gtos_Ingresos7[[#This Row],[3 digitos]],PGC_Gtos_e_Ingresos[],3,FALSE)</f>
        <v>1</v>
      </c>
    </row>
    <row r="257" spans="1:24">
      <c r="A257" s="1">
        <v>305</v>
      </c>
      <c r="B257" s="13">
        <v>40235</v>
      </c>
      <c r="C257" s="15">
        <v>70000027</v>
      </c>
      <c r="D257" s="1" t="s">
        <v>45</v>
      </c>
      <c r="E257" s="1" t="s">
        <v>49</v>
      </c>
      <c r="F257" s="12">
        <v>0</v>
      </c>
      <c r="G257" s="12">
        <v>850.46</v>
      </c>
      <c r="H257" s="26" t="str">
        <f>MID(Tabla_Gtos_Ingresos7[[#This Row],[Subcuenta]],1,4)</f>
        <v>7000</v>
      </c>
      <c r="I257" s="27">
        <f>VALUE(MID(Tabla_Gtos_Ingresos7[[#This Row],[4 digitos]],1,3))</f>
        <v>700</v>
      </c>
      <c r="J257" s="27">
        <f>VALUE(MID(Tabla_Gtos_Ingresos7[[#This Row],[3 digitos]],1,2))</f>
        <v>70</v>
      </c>
      <c r="K257" s="28" t="str">
        <f>VLOOKUP(Tabla_Gtos_Ingresos7[[#This Row],[3 digitos]],PGC_Gtos_e_Ingresos[],4,FALSE)</f>
        <v>1a</v>
      </c>
      <c r="L257" s="30" t="str">
        <f>VLOOKUP(Tabla_Gtos_Ingresos7[[#This Row],[Grupo 1]],Tabla3[],4,FALSE)</f>
        <v>1. Importe Neto Cifra de Negocios</v>
      </c>
      <c r="M257" s="30" t="str">
        <f>VLOOKUP(Tabla_Gtos_Ingresos7[[#This Row],[Grupo 1]],Tabla3[],5,FALSE)</f>
        <v>1.a Ventas</v>
      </c>
      <c r="N257" s="28" t="str">
        <f>VLOOKUP(Tabla_Gtos_Ingresos7[[#This Row],[Grupo 1]],Tabla3[],10,FALSE)</f>
        <v>I</v>
      </c>
      <c r="O257" s="28" t="str">
        <f>VLOOKUP(Tabla_Gtos_Ingresos7[[#This Row],[Grupo 1]],Tabla3[],6,FALSE)</f>
        <v>Explotación</v>
      </c>
      <c r="P257" s="28">
        <f>VLOOKUP(Tabla_Gtos_Ingresos7[[#This Row],[Grupo 1]],Tabla3[],2,FALSE)</f>
        <v>1</v>
      </c>
      <c r="Q257" s="29" t="str">
        <f>VLOOKUP(Tabla_Gtos_Ingresos7[[#This Row],[3 digitos]],PGC_Gtos_e_Ingresos[],2,FALSE)</f>
        <v xml:space="preserve"> Ventas de mercaderías</v>
      </c>
      <c r="R257" s="30" t="str">
        <f>Tabla_Gtos_Ingresos7[[#This Row],[3 digitos]]&amp;"/"&amp;Tabla_Gtos_Ingresos7[[#This Row],[Nombre cuenta]]</f>
        <v>700/ Ventas de mercaderías</v>
      </c>
      <c r="S257" s="30">
        <f>YEAR(Tabla_Gtos_Ingresos7[[#This Row],[Fecha]])</f>
        <v>2010</v>
      </c>
      <c r="T257" s="27">
        <f>MONTH(Tabla_Gtos_Ingresos7[[#This Row],[Fecha]])</f>
        <v>2</v>
      </c>
      <c r="U257" s="30">
        <f>ROUNDUP(MONTH(Tabla_Gtos_Ingresos7[[#This Row],[Fecha]])/3, 0)</f>
        <v>1</v>
      </c>
      <c r="V257" s="30">
        <f>WEEKNUM(Tabla_Gtos_Ingresos7[[#This Row],[Fecha]])</f>
        <v>9</v>
      </c>
      <c r="W257" s="30">
        <f>(Tabla_Gtos_Ingresos7[[#This Row],[Factor]]*Tabla_Gtos_Ingresos7[[#This Row],[Haber]])+(Tabla_Gtos_Ingresos7[[#This Row],[Factor]]*Tabla_Gtos_Ingresos7[[#This Row],[Debe]])</f>
        <v>850.46</v>
      </c>
      <c r="X257" s="30">
        <f>VLOOKUP(Tabla_Gtos_Ingresos7[[#This Row],[3 digitos]],PGC_Gtos_e_Ingresos[],3,FALSE)</f>
        <v>1</v>
      </c>
    </row>
    <row r="258" spans="1:24">
      <c r="A258" s="1">
        <v>306</v>
      </c>
      <c r="B258" s="13">
        <v>40235</v>
      </c>
      <c r="C258" s="15">
        <v>70000028</v>
      </c>
      <c r="D258" s="1" t="s">
        <v>45</v>
      </c>
      <c r="E258" s="1" t="s">
        <v>604</v>
      </c>
      <c r="F258" s="12">
        <v>0</v>
      </c>
      <c r="G258" s="12">
        <v>77.989999999999995</v>
      </c>
      <c r="H258" s="26" t="str">
        <f>MID(Tabla_Gtos_Ingresos7[[#This Row],[Subcuenta]],1,4)</f>
        <v>7000</v>
      </c>
      <c r="I258" s="27">
        <f>VALUE(MID(Tabla_Gtos_Ingresos7[[#This Row],[4 digitos]],1,3))</f>
        <v>700</v>
      </c>
      <c r="J258" s="27">
        <f>VALUE(MID(Tabla_Gtos_Ingresos7[[#This Row],[3 digitos]],1,2))</f>
        <v>70</v>
      </c>
      <c r="K258" s="28" t="str">
        <f>VLOOKUP(Tabla_Gtos_Ingresos7[[#This Row],[3 digitos]],PGC_Gtos_e_Ingresos[],4,FALSE)</f>
        <v>1a</v>
      </c>
      <c r="L258" s="30" t="str">
        <f>VLOOKUP(Tabla_Gtos_Ingresos7[[#This Row],[Grupo 1]],Tabla3[],4,FALSE)</f>
        <v>1. Importe Neto Cifra de Negocios</v>
      </c>
      <c r="M258" s="30" t="str">
        <f>VLOOKUP(Tabla_Gtos_Ingresos7[[#This Row],[Grupo 1]],Tabla3[],5,FALSE)</f>
        <v>1.a Ventas</v>
      </c>
      <c r="N258" s="28" t="str">
        <f>VLOOKUP(Tabla_Gtos_Ingresos7[[#This Row],[Grupo 1]],Tabla3[],10,FALSE)</f>
        <v>I</v>
      </c>
      <c r="O258" s="28" t="str">
        <f>VLOOKUP(Tabla_Gtos_Ingresos7[[#This Row],[Grupo 1]],Tabla3[],6,FALSE)</f>
        <v>Explotación</v>
      </c>
      <c r="P258" s="28">
        <f>VLOOKUP(Tabla_Gtos_Ingresos7[[#This Row],[Grupo 1]],Tabla3[],2,FALSE)</f>
        <v>1</v>
      </c>
      <c r="Q258" s="29" t="str">
        <f>VLOOKUP(Tabla_Gtos_Ingresos7[[#This Row],[3 digitos]],PGC_Gtos_e_Ingresos[],2,FALSE)</f>
        <v xml:space="preserve"> Ventas de mercaderías</v>
      </c>
      <c r="R258" s="30" t="str">
        <f>Tabla_Gtos_Ingresos7[[#This Row],[3 digitos]]&amp;"/"&amp;Tabla_Gtos_Ingresos7[[#This Row],[Nombre cuenta]]</f>
        <v>700/ Ventas de mercaderías</v>
      </c>
      <c r="S258" s="30">
        <f>YEAR(Tabla_Gtos_Ingresos7[[#This Row],[Fecha]])</f>
        <v>2010</v>
      </c>
      <c r="T258" s="27">
        <f>MONTH(Tabla_Gtos_Ingresos7[[#This Row],[Fecha]])</f>
        <v>2</v>
      </c>
      <c r="U258" s="30">
        <f>ROUNDUP(MONTH(Tabla_Gtos_Ingresos7[[#This Row],[Fecha]])/3, 0)</f>
        <v>1</v>
      </c>
      <c r="V258" s="30">
        <f>WEEKNUM(Tabla_Gtos_Ingresos7[[#This Row],[Fecha]])</f>
        <v>9</v>
      </c>
      <c r="W258" s="30">
        <f>(Tabla_Gtos_Ingresos7[[#This Row],[Factor]]*Tabla_Gtos_Ingresos7[[#This Row],[Haber]])+(Tabla_Gtos_Ingresos7[[#This Row],[Factor]]*Tabla_Gtos_Ingresos7[[#This Row],[Debe]])</f>
        <v>77.989999999999995</v>
      </c>
      <c r="X258" s="30">
        <f>VLOOKUP(Tabla_Gtos_Ingresos7[[#This Row],[3 digitos]],PGC_Gtos_e_Ingresos[],3,FALSE)</f>
        <v>1</v>
      </c>
    </row>
    <row r="259" spans="1:24">
      <c r="A259" s="1">
        <v>307</v>
      </c>
      <c r="B259" s="13">
        <v>40235</v>
      </c>
      <c r="C259" s="15">
        <v>70000029</v>
      </c>
      <c r="D259" s="1" t="s">
        <v>45</v>
      </c>
      <c r="E259" s="1" t="s">
        <v>272</v>
      </c>
      <c r="F259" s="12">
        <v>0</v>
      </c>
      <c r="G259" s="12">
        <v>559.70000000000005</v>
      </c>
      <c r="H259" s="26" t="str">
        <f>MID(Tabla_Gtos_Ingresos7[[#This Row],[Subcuenta]],1,4)</f>
        <v>7000</v>
      </c>
      <c r="I259" s="27">
        <f>VALUE(MID(Tabla_Gtos_Ingresos7[[#This Row],[4 digitos]],1,3))</f>
        <v>700</v>
      </c>
      <c r="J259" s="27">
        <f>VALUE(MID(Tabla_Gtos_Ingresos7[[#This Row],[3 digitos]],1,2))</f>
        <v>70</v>
      </c>
      <c r="K259" s="28" t="str">
        <f>VLOOKUP(Tabla_Gtos_Ingresos7[[#This Row],[3 digitos]],PGC_Gtos_e_Ingresos[],4,FALSE)</f>
        <v>1a</v>
      </c>
      <c r="L259" s="30" t="str">
        <f>VLOOKUP(Tabla_Gtos_Ingresos7[[#This Row],[Grupo 1]],Tabla3[],4,FALSE)</f>
        <v>1. Importe Neto Cifra de Negocios</v>
      </c>
      <c r="M259" s="30" t="str">
        <f>VLOOKUP(Tabla_Gtos_Ingresos7[[#This Row],[Grupo 1]],Tabla3[],5,FALSE)</f>
        <v>1.a Ventas</v>
      </c>
      <c r="N259" s="28" t="str">
        <f>VLOOKUP(Tabla_Gtos_Ingresos7[[#This Row],[Grupo 1]],Tabla3[],10,FALSE)</f>
        <v>I</v>
      </c>
      <c r="O259" s="28" t="str">
        <f>VLOOKUP(Tabla_Gtos_Ingresos7[[#This Row],[Grupo 1]],Tabla3[],6,FALSE)</f>
        <v>Explotación</v>
      </c>
      <c r="P259" s="28">
        <f>VLOOKUP(Tabla_Gtos_Ingresos7[[#This Row],[Grupo 1]],Tabla3[],2,FALSE)</f>
        <v>1</v>
      </c>
      <c r="Q259" s="29" t="str">
        <f>VLOOKUP(Tabla_Gtos_Ingresos7[[#This Row],[3 digitos]],PGC_Gtos_e_Ingresos[],2,FALSE)</f>
        <v xml:space="preserve"> Ventas de mercaderías</v>
      </c>
      <c r="R259" s="30" t="str">
        <f>Tabla_Gtos_Ingresos7[[#This Row],[3 digitos]]&amp;"/"&amp;Tabla_Gtos_Ingresos7[[#This Row],[Nombre cuenta]]</f>
        <v>700/ Ventas de mercaderías</v>
      </c>
      <c r="S259" s="30">
        <f>YEAR(Tabla_Gtos_Ingresos7[[#This Row],[Fecha]])</f>
        <v>2010</v>
      </c>
      <c r="T259" s="27">
        <f>MONTH(Tabla_Gtos_Ingresos7[[#This Row],[Fecha]])</f>
        <v>2</v>
      </c>
      <c r="U259" s="30">
        <f>ROUNDUP(MONTH(Tabla_Gtos_Ingresos7[[#This Row],[Fecha]])/3, 0)</f>
        <v>1</v>
      </c>
      <c r="V259" s="30">
        <f>WEEKNUM(Tabla_Gtos_Ingresos7[[#This Row],[Fecha]])</f>
        <v>9</v>
      </c>
      <c r="W259" s="30">
        <f>(Tabla_Gtos_Ingresos7[[#This Row],[Factor]]*Tabla_Gtos_Ingresos7[[#This Row],[Haber]])+(Tabla_Gtos_Ingresos7[[#This Row],[Factor]]*Tabla_Gtos_Ingresos7[[#This Row],[Debe]])</f>
        <v>559.70000000000005</v>
      </c>
      <c r="X259" s="30">
        <f>VLOOKUP(Tabla_Gtos_Ingresos7[[#This Row],[3 digitos]],PGC_Gtos_e_Ingresos[],3,FALSE)</f>
        <v>1</v>
      </c>
    </row>
    <row r="260" spans="1:24">
      <c r="A260" s="1">
        <v>308</v>
      </c>
      <c r="B260" s="13">
        <v>40235</v>
      </c>
      <c r="C260" s="15">
        <v>70000030</v>
      </c>
      <c r="D260" s="1" t="s">
        <v>45</v>
      </c>
      <c r="E260" s="1" t="s">
        <v>273</v>
      </c>
      <c r="F260" s="12">
        <v>0</v>
      </c>
      <c r="G260" s="12">
        <v>178.78</v>
      </c>
      <c r="H260" s="26" t="str">
        <f>MID(Tabla_Gtos_Ingresos7[[#This Row],[Subcuenta]],1,4)</f>
        <v>7000</v>
      </c>
      <c r="I260" s="27">
        <f>VALUE(MID(Tabla_Gtos_Ingresos7[[#This Row],[4 digitos]],1,3))</f>
        <v>700</v>
      </c>
      <c r="J260" s="27">
        <f>VALUE(MID(Tabla_Gtos_Ingresos7[[#This Row],[3 digitos]],1,2))</f>
        <v>70</v>
      </c>
      <c r="K260" s="28" t="str">
        <f>VLOOKUP(Tabla_Gtos_Ingresos7[[#This Row],[3 digitos]],PGC_Gtos_e_Ingresos[],4,FALSE)</f>
        <v>1a</v>
      </c>
      <c r="L260" s="30" t="str">
        <f>VLOOKUP(Tabla_Gtos_Ingresos7[[#This Row],[Grupo 1]],Tabla3[],4,FALSE)</f>
        <v>1. Importe Neto Cifra de Negocios</v>
      </c>
      <c r="M260" s="30" t="str">
        <f>VLOOKUP(Tabla_Gtos_Ingresos7[[#This Row],[Grupo 1]],Tabla3[],5,FALSE)</f>
        <v>1.a Ventas</v>
      </c>
      <c r="N260" s="28" t="str">
        <f>VLOOKUP(Tabla_Gtos_Ingresos7[[#This Row],[Grupo 1]],Tabla3[],10,FALSE)</f>
        <v>I</v>
      </c>
      <c r="O260" s="28" t="str">
        <f>VLOOKUP(Tabla_Gtos_Ingresos7[[#This Row],[Grupo 1]],Tabla3[],6,FALSE)</f>
        <v>Explotación</v>
      </c>
      <c r="P260" s="28">
        <f>VLOOKUP(Tabla_Gtos_Ingresos7[[#This Row],[Grupo 1]],Tabla3[],2,FALSE)</f>
        <v>1</v>
      </c>
      <c r="Q260" s="29" t="str">
        <f>VLOOKUP(Tabla_Gtos_Ingresos7[[#This Row],[3 digitos]],PGC_Gtos_e_Ingresos[],2,FALSE)</f>
        <v xml:space="preserve"> Ventas de mercaderías</v>
      </c>
      <c r="R260" s="30" t="str">
        <f>Tabla_Gtos_Ingresos7[[#This Row],[3 digitos]]&amp;"/"&amp;Tabla_Gtos_Ingresos7[[#This Row],[Nombre cuenta]]</f>
        <v>700/ Ventas de mercaderías</v>
      </c>
      <c r="S260" s="30">
        <f>YEAR(Tabla_Gtos_Ingresos7[[#This Row],[Fecha]])</f>
        <v>2010</v>
      </c>
      <c r="T260" s="27">
        <f>MONTH(Tabla_Gtos_Ingresos7[[#This Row],[Fecha]])</f>
        <v>2</v>
      </c>
      <c r="U260" s="30">
        <f>ROUNDUP(MONTH(Tabla_Gtos_Ingresos7[[#This Row],[Fecha]])/3, 0)</f>
        <v>1</v>
      </c>
      <c r="V260" s="30">
        <f>WEEKNUM(Tabla_Gtos_Ingresos7[[#This Row],[Fecha]])</f>
        <v>9</v>
      </c>
      <c r="W260" s="30">
        <f>(Tabla_Gtos_Ingresos7[[#This Row],[Factor]]*Tabla_Gtos_Ingresos7[[#This Row],[Haber]])+(Tabla_Gtos_Ingresos7[[#This Row],[Factor]]*Tabla_Gtos_Ingresos7[[#This Row],[Debe]])</f>
        <v>178.78</v>
      </c>
      <c r="X260" s="30">
        <f>VLOOKUP(Tabla_Gtos_Ingresos7[[#This Row],[3 digitos]],PGC_Gtos_e_Ingresos[],3,FALSE)</f>
        <v>1</v>
      </c>
    </row>
    <row r="261" spans="1:24">
      <c r="A261" s="1">
        <v>309</v>
      </c>
      <c r="B261" s="13">
        <v>40235</v>
      </c>
      <c r="C261" s="15">
        <v>70000031</v>
      </c>
      <c r="D261" s="1" t="s">
        <v>45</v>
      </c>
      <c r="E261" s="1" t="s">
        <v>274</v>
      </c>
      <c r="F261" s="12">
        <v>0</v>
      </c>
      <c r="G261" s="12">
        <v>110.46</v>
      </c>
      <c r="H261" s="26" t="str">
        <f>MID(Tabla_Gtos_Ingresos7[[#This Row],[Subcuenta]],1,4)</f>
        <v>7000</v>
      </c>
      <c r="I261" s="27">
        <f>VALUE(MID(Tabla_Gtos_Ingresos7[[#This Row],[4 digitos]],1,3))</f>
        <v>700</v>
      </c>
      <c r="J261" s="27">
        <f>VALUE(MID(Tabla_Gtos_Ingresos7[[#This Row],[3 digitos]],1,2))</f>
        <v>70</v>
      </c>
      <c r="K261" s="28" t="str">
        <f>VLOOKUP(Tabla_Gtos_Ingresos7[[#This Row],[3 digitos]],PGC_Gtos_e_Ingresos[],4,FALSE)</f>
        <v>1a</v>
      </c>
      <c r="L261" s="30" t="str">
        <f>VLOOKUP(Tabla_Gtos_Ingresos7[[#This Row],[Grupo 1]],Tabla3[],4,FALSE)</f>
        <v>1. Importe Neto Cifra de Negocios</v>
      </c>
      <c r="M261" s="30" t="str">
        <f>VLOOKUP(Tabla_Gtos_Ingresos7[[#This Row],[Grupo 1]],Tabla3[],5,FALSE)</f>
        <v>1.a Ventas</v>
      </c>
      <c r="N261" s="28" t="str">
        <f>VLOOKUP(Tabla_Gtos_Ingresos7[[#This Row],[Grupo 1]],Tabla3[],10,FALSE)</f>
        <v>I</v>
      </c>
      <c r="O261" s="28" t="str">
        <f>VLOOKUP(Tabla_Gtos_Ingresos7[[#This Row],[Grupo 1]],Tabla3[],6,FALSE)</f>
        <v>Explotación</v>
      </c>
      <c r="P261" s="28">
        <f>VLOOKUP(Tabla_Gtos_Ingresos7[[#This Row],[Grupo 1]],Tabla3[],2,FALSE)</f>
        <v>1</v>
      </c>
      <c r="Q261" s="29" t="str">
        <f>VLOOKUP(Tabla_Gtos_Ingresos7[[#This Row],[3 digitos]],PGC_Gtos_e_Ingresos[],2,FALSE)</f>
        <v xml:space="preserve"> Ventas de mercaderías</v>
      </c>
      <c r="R261" s="30" t="str">
        <f>Tabla_Gtos_Ingresos7[[#This Row],[3 digitos]]&amp;"/"&amp;Tabla_Gtos_Ingresos7[[#This Row],[Nombre cuenta]]</f>
        <v>700/ Ventas de mercaderías</v>
      </c>
      <c r="S261" s="30">
        <f>YEAR(Tabla_Gtos_Ingresos7[[#This Row],[Fecha]])</f>
        <v>2010</v>
      </c>
      <c r="T261" s="27">
        <f>MONTH(Tabla_Gtos_Ingresos7[[#This Row],[Fecha]])</f>
        <v>2</v>
      </c>
      <c r="U261" s="30">
        <f>ROUNDUP(MONTH(Tabla_Gtos_Ingresos7[[#This Row],[Fecha]])/3, 0)</f>
        <v>1</v>
      </c>
      <c r="V261" s="30">
        <f>WEEKNUM(Tabla_Gtos_Ingresos7[[#This Row],[Fecha]])</f>
        <v>9</v>
      </c>
      <c r="W261" s="30">
        <f>(Tabla_Gtos_Ingresos7[[#This Row],[Factor]]*Tabla_Gtos_Ingresos7[[#This Row],[Haber]])+(Tabla_Gtos_Ingresos7[[#This Row],[Factor]]*Tabla_Gtos_Ingresos7[[#This Row],[Debe]])</f>
        <v>110.46</v>
      </c>
      <c r="X261" s="30">
        <f>VLOOKUP(Tabla_Gtos_Ingresos7[[#This Row],[3 digitos]],PGC_Gtos_e_Ingresos[],3,FALSE)</f>
        <v>1</v>
      </c>
    </row>
    <row r="262" spans="1:24">
      <c r="A262" s="1">
        <v>310</v>
      </c>
      <c r="B262" s="13">
        <v>40235</v>
      </c>
      <c r="C262" s="15">
        <v>70000032</v>
      </c>
      <c r="D262" s="1" t="s">
        <v>45</v>
      </c>
      <c r="E262" s="2" t="s">
        <v>697</v>
      </c>
      <c r="F262" s="12">
        <v>0</v>
      </c>
      <c r="G262" s="12">
        <v>172.08</v>
      </c>
      <c r="H262" s="26" t="str">
        <f>MID(Tabla_Gtos_Ingresos7[[#This Row],[Subcuenta]],1,4)</f>
        <v>7000</v>
      </c>
      <c r="I262" s="27">
        <f>VALUE(MID(Tabla_Gtos_Ingresos7[[#This Row],[4 digitos]],1,3))</f>
        <v>700</v>
      </c>
      <c r="J262" s="27">
        <f>VALUE(MID(Tabla_Gtos_Ingresos7[[#This Row],[3 digitos]],1,2))</f>
        <v>70</v>
      </c>
      <c r="K262" s="28" t="str">
        <f>VLOOKUP(Tabla_Gtos_Ingresos7[[#This Row],[3 digitos]],PGC_Gtos_e_Ingresos[],4,FALSE)</f>
        <v>1a</v>
      </c>
      <c r="L262" s="30" t="str">
        <f>VLOOKUP(Tabla_Gtos_Ingresos7[[#This Row],[Grupo 1]],Tabla3[],4,FALSE)</f>
        <v>1. Importe Neto Cifra de Negocios</v>
      </c>
      <c r="M262" s="30" t="str">
        <f>VLOOKUP(Tabla_Gtos_Ingresos7[[#This Row],[Grupo 1]],Tabla3[],5,FALSE)</f>
        <v>1.a Ventas</v>
      </c>
      <c r="N262" s="28" t="str">
        <f>VLOOKUP(Tabla_Gtos_Ingresos7[[#This Row],[Grupo 1]],Tabla3[],10,FALSE)</f>
        <v>I</v>
      </c>
      <c r="O262" s="28" t="str">
        <f>VLOOKUP(Tabla_Gtos_Ingresos7[[#This Row],[Grupo 1]],Tabla3[],6,FALSE)</f>
        <v>Explotación</v>
      </c>
      <c r="P262" s="28">
        <f>VLOOKUP(Tabla_Gtos_Ingresos7[[#This Row],[Grupo 1]],Tabla3[],2,FALSE)</f>
        <v>1</v>
      </c>
      <c r="Q262" s="29" t="str">
        <f>VLOOKUP(Tabla_Gtos_Ingresos7[[#This Row],[3 digitos]],PGC_Gtos_e_Ingresos[],2,FALSE)</f>
        <v xml:space="preserve"> Ventas de mercaderías</v>
      </c>
      <c r="R262" s="30" t="str">
        <f>Tabla_Gtos_Ingresos7[[#This Row],[3 digitos]]&amp;"/"&amp;Tabla_Gtos_Ingresos7[[#This Row],[Nombre cuenta]]</f>
        <v>700/ Ventas de mercaderías</v>
      </c>
      <c r="S262" s="30">
        <f>YEAR(Tabla_Gtos_Ingresos7[[#This Row],[Fecha]])</f>
        <v>2010</v>
      </c>
      <c r="T262" s="27">
        <f>MONTH(Tabla_Gtos_Ingresos7[[#This Row],[Fecha]])</f>
        <v>2</v>
      </c>
      <c r="U262" s="30">
        <f>ROUNDUP(MONTH(Tabla_Gtos_Ingresos7[[#This Row],[Fecha]])/3, 0)</f>
        <v>1</v>
      </c>
      <c r="V262" s="30">
        <f>WEEKNUM(Tabla_Gtos_Ingresos7[[#This Row],[Fecha]])</f>
        <v>9</v>
      </c>
      <c r="W262" s="30">
        <f>(Tabla_Gtos_Ingresos7[[#This Row],[Factor]]*Tabla_Gtos_Ingresos7[[#This Row],[Haber]])+(Tabla_Gtos_Ingresos7[[#This Row],[Factor]]*Tabla_Gtos_Ingresos7[[#This Row],[Debe]])</f>
        <v>172.08</v>
      </c>
      <c r="X262" s="30">
        <f>VLOOKUP(Tabla_Gtos_Ingresos7[[#This Row],[3 digitos]],PGC_Gtos_e_Ingresos[],3,FALSE)</f>
        <v>1</v>
      </c>
    </row>
    <row r="263" spans="1:24">
      <c r="A263" s="1">
        <v>311</v>
      </c>
      <c r="B263" s="13">
        <v>40235</v>
      </c>
      <c r="C263" s="15">
        <v>70000033</v>
      </c>
      <c r="D263" s="1" t="s">
        <v>45</v>
      </c>
      <c r="E263" s="1" t="s">
        <v>468</v>
      </c>
      <c r="F263" s="12">
        <v>0</v>
      </c>
      <c r="G263" s="12">
        <v>55.54</v>
      </c>
      <c r="H263" s="26" t="str">
        <f>MID(Tabla_Gtos_Ingresos7[[#This Row],[Subcuenta]],1,4)</f>
        <v>7000</v>
      </c>
      <c r="I263" s="27">
        <f>VALUE(MID(Tabla_Gtos_Ingresos7[[#This Row],[4 digitos]],1,3))</f>
        <v>700</v>
      </c>
      <c r="J263" s="27">
        <f>VALUE(MID(Tabla_Gtos_Ingresos7[[#This Row],[3 digitos]],1,2))</f>
        <v>70</v>
      </c>
      <c r="K263" s="28" t="str">
        <f>VLOOKUP(Tabla_Gtos_Ingresos7[[#This Row],[3 digitos]],PGC_Gtos_e_Ingresos[],4,FALSE)</f>
        <v>1a</v>
      </c>
      <c r="L263" s="30" t="str">
        <f>VLOOKUP(Tabla_Gtos_Ingresos7[[#This Row],[Grupo 1]],Tabla3[],4,FALSE)</f>
        <v>1. Importe Neto Cifra de Negocios</v>
      </c>
      <c r="M263" s="30" t="str">
        <f>VLOOKUP(Tabla_Gtos_Ingresos7[[#This Row],[Grupo 1]],Tabla3[],5,FALSE)</f>
        <v>1.a Ventas</v>
      </c>
      <c r="N263" s="28" t="str">
        <f>VLOOKUP(Tabla_Gtos_Ingresos7[[#This Row],[Grupo 1]],Tabla3[],10,FALSE)</f>
        <v>I</v>
      </c>
      <c r="O263" s="28" t="str">
        <f>VLOOKUP(Tabla_Gtos_Ingresos7[[#This Row],[Grupo 1]],Tabla3[],6,FALSE)</f>
        <v>Explotación</v>
      </c>
      <c r="P263" s="28">
        <f>VLOOKUP(Tabla_Gtos_Ingresos7[[#This Row],[Grupo 1]],Tabla3[],2,FALSE)</f>
        <v>1</v>
      </c>
      <c r="Q263" s="29" t="str">
        <f>VLOOKUP(Tabla_Gtos_Ingresos7[[#This Row],[3 digitos]],PGC_Gtos_e_Ingresos[],2,FALSE)</f>
        <v xml:space="preserve"> Ventas de mercaderías</v>
      </c>
      <c r="R263" s="30" t="str">
        <f>Tabla_Gtos_Ingresos7[[#This Row],[3 digitos]]&amp;"/"&amp;Tabla_Gtos_Ingresos7[[#This Row],[Nombre cuenta]]</f>
        <v>700/ Ventas de mercaderías</v>
      </c>
      <c r="S263" s="30">
        <f>YEAR(Tabla_Gtos_Ingresos7[[#This Row],[Fecha]])</f>
        <v>2010</v>
      </c>
      <c r="T263" s="27">
        <f>MONTH(Tabla_Gtos_Ingresos7[[#This Row],[Fecha]])</f>
        <v>2</v>
      </c>
      <c r="U263" s="30">
        <f>ROUNDUP(MONTH(Tabla_Gtos_Ingresos7[[#This Row],[Fecha]])/3, 0)</f>
        <v>1</v>
      </c>
      <c r="V263" s="30">
        <f>WEEKNUM(Tabla_Gtos_Ingresos7[[#This Row],[Fecha]])</f>
        <v>9</v>
      </c>
      <c r="W263" s="30">
        <f>(Tabla_Gtos_Ingresos7[[#This Row],[Factor]]*Tabla_Gtos_Ingresos7[[#This Row],[Haber]])+(Tabla_Gtos_Ingresos7[[#This Row],[Factor]]*Tabla_Gtos_Ingresos7[[#This Row],[Debe]])</f>
        <v>55.54</v>
      </c>
      <c r="X263" s="30">
        <f>VLOOKUP(Tabla_Gtos_Ingresos7[[#This Row],[3 digitos]],PGC_Gtos_e_Ingresos[],3,FALSE)</f>
        <v>1</v>
      </c>
    </row>
    <row r="264" spans="1:24">
      <c r="A264" s="1">
        <v>312</v>
      </c>
      <c r="B264" s="13">
        <v>40235</v>
      </c>
      <c r="C264" s="15">
        <v>70000034</v>
      </c>
      <c r="D264" s="1" t="s">
        <v>45</v>
      </c>
      <c r="E264" s="1" t="s">
        <v>330</v>
      </c>
      <c r="F264" s="12">
        <v>0</v>
      </c>
      <c r="G264" s="12">
        <v>180.33</v>
      </c>
      <c r="H264" s="26" t="str">
        <f>MID(Tabla_Gtos_Ingresos7[[#This Row],[Subcuenta]],1,4)</f>
        <v>7000</v>
      </c>
      <c r="I264" s="27">
        <f>VALUE(MID(Tabla_Gtos_Ingresos7[[#This Row],[4 digitos]],1,3))</f>
        <v>700</v>
      </c>
      <c r="J264" s="27">
        <f>VALUE(MID(Tabla_Gtos_Ingresos7[[#This Row],[3 digitos]],1,2))</f>
        <v>70</v>
      </c>
      <c r="K264" s="28" t="str">
        <f>VLOOKUP(Tabla_Gtos_Ingresos7[[#This Row],[3 digitos]],PGC_Gtos_e_Ingresos[],4,FALSE)</f>
        <v>1a</v>
      </c>
      <c r="L264" s="30" t="str">
        <f>VLOOKUP(Tabla_Gtos_Ingresos7[[#This Row],[Grupo 1]],Tabla3[],4,FALSE)</f>
        <v>1. Importe Neto Cifra de Negocios</v>
      </c>
      <c r="M264" s="30" t="str">
        <f>VLOOKUP(Tabla_Gtos_Ingresos7[[#This Row],[Grupo 1]],Tabla3[],5,FALSE)</f>
        <v>1.a Ventas</v>
      </c>
      <c r="N264" s="28" t="str">
        <f>VLOOKUP(Tabla_Gtos_Ingresos7[[#This Row],[Grupo 1]],Tabla3[],10,FALSE)</f>
        <v>I</v>
      </c>
      <c r="O264" s="28" t="str">
        <f>VLOOKUP(Tabla_Gtos_Ingresos7[[#This Row],[Grupo 1]],Tabla3[],6,FALSE)</f>
        <v>Explotación</v>
      </c>
      <c r="P264" s="28">
        <f>VLOOKUP(Tabla_Gtos_Ingresos7[[#This Row],[Grupo 1]],Tabla3[],2,FALSE)</f>
        <v>1</v>
      </c>
      <c r="Q264" s="29" t="str">
        <f>VLOOKUP(Tabla_Gtos_Ingresos7[[#This Row],[3 digitos]],PGC_Gtos_e_Ingresos[],2,FALSE)</f>
        <v xml:space="preserve"> Ventas de mercaderías</v>
      </c>
      <c r="R264" s="30" t="str">
        <f>Tabla_Gtos_Ingresos7[[#This Row],[3 digitos]]&amp;"/"&amp;Tabla_Gtos_Ingresos7[[#This Row],[Nombre cuenta]]</f>
        <v>700/ Ventas de mercaderías</v>
      </c>
      <c r="S264" s="30">
        <f>YEAR(Tabla_Gtos_Ingresos7[[#This Row],[Fecha]])</f>
        <v>2010</v>
      </c>
      <c r="T264" s="27">
        <f>MONTH(Tabla_Gtos_Ingresos7[[#This Row],[Fecha]])</f>
        <v>2</v>
      </c>
      <c r="U264" s="30">
        <f>ROUNDUP(MONTH(Tabla_Gtos_Ingresos7[[#This Row],[Fecha]])/3, 0)</f>
        <v>1</v>
      </c>
      <c r="V264" s="30">
        <f>WEEKNUM(Tabla_Gtos_Ingresos7[[#This Row],[Fecha]])</f>
        <v>9</v>
      </c>
      <c r="W264" s="30">
        <f>(Tabla_Gtos_Ingresos7[[#This Row],[Factor]]*Tabla_Gtos_Ingresos7[[#This Row],[Haber]])+(Tabla_Gtos_Ingresos7[[#This Row],[Factor]]*Tabla_Gtos_Ingresos7[[#This Row],[Debe]])</f>
        <v>180.33</v>
      </c>
      <c r="X264" s="30">
        <f>VLOOKUP(Tabla_Gtos_Ingresos7[[#This Row],[3 digitos]],PGC_Gtos_e_Ingresos[],3,FALSE)</f>
        <v>1</v>
      </c>
    </row>
    <row r="265" spans="1:24">
      <c r="A265" s="1">
        <v>299</v>
      </c>
      <c r="B265" s="13">
        <v>40235</v>
      </c>
      <c r="C265" s="15">
        <v>70000001</v>
      </c>
      <c r="D265" s="1" t="s">
        <v>64</v>
      </c>
      <c r="E265" s="1" t="s">
        <v>642</v>
      </c>
      <c r="F265" s="12">
        <v>0</v>
      </c>
      <c r="G265" s="12">
        <v>149.94</v>
      </c>
      <c r="H265" s="26" t="str">
        <f>MID(Tabla_Gtos_Ingresos7[[#This Row],[Subcuenta]],1,4)</f>
        <v>7000</v>
      </c>
      <c r="I265" s="27">
        <f>VALUE(MID(Tabla_Gtos_Ingresos7[[#This Row],[4 digitos]],1,3))</f>
        <v>700</v>
      </c>
      <c r="J265" s="27">
        <f>VALUE(MID(Tabla_Gtos_Ingresos7[[#This Row],[3 digitos]],1,2))</f>
        <v>70</v>
      </c>
      <c r="K265" s="28" t="str">
        <f>VLOOKUP(Tabla_Gtos_Ingresos7[[#This Row],[3 digitos]],PGC_Gtos_e_Ingresos[],4,FALSE)</f>
        <v>1a</v>
      </c>
      <c r="L265" s="30" t="str">
        <f>VLOOKUP(Tabla_Gtos_Ingresos7[[#This Row],[Grupo 1]],Tabla3[],4,FALSE)</f>
        <v>1. Importe Neto Cifra de Negocios</v>
      </c>
      <c r="M265" s="30" t="str">
        <f>VLOOKUP(Tabla_Gtos_Ingresos7[[#This Row],[Grupo 1]],Tabla3[],5,FALSE)</f>
        <v>1.a Ventas</v>
      </c>
      <c r="N265" s="28" t="str">
        <f>VLOOKUP(Tabla_Gtos_Ingresos7[[#This Row],[Grupo 1]],Tabla3[],10,FALSE)</f>
        <v>I</v>
      </c>
      <c r="O265" s="28" t="str">
        <f>VLOOKUP(Tabla_Gtos_Ingresos7[[#This Row],[Grupo 1]],Tabla3[],6,FALSE)</f>
        <v>Explotación</v>
      </c>
      <c r="P265" s="28">
        <f>VLOOKUP(Tabla_Gtos_Ingresos7[[#This Row],[Grupo 1]],Tabla3[],2,FALSE)</f>
        <v>1</v>
      </c>
      <c r="Q265" s="29" t="str">
        <f>VLOOKUP(Tabla_Gtos_Ingresos7[[#This Row],[3 digitos]],PGC_Gtos_e_Ingresos[],2,FALSE)</f>
        <v xml:space="preserve"> Ventas de mercaderías</v>
      </c>
      <c r="R265" s="30" t="str">
        <f>Tabla_Gtos_Ingresos7[[#This Row],[3 digitos]]&amp;"/"&amp;Tabla_Gtos_Ingresos7[[#This Row],[Nombre cuenta]]</f>
        <v>700/ Ventas de mercaderías</v>
      </c>
      <c r="S265" s="30">
        <f>YEAR(Tabla_Gtos_Ingresos7[[#This Row],[Fecha]])</f>
        <v>2010</v>
      </c>
      <c r="T265" s="27">
        <f>MONTH(Tabla_Gtos_Ingresos7[[#This Row],[Fecha]])</f>
        <v>2</v>
      </c>
      <c r="U265" s="30">
        <f>ROUNDUP(MONTH(Tabla_Gtos_Ingresos7[[#This Row],[Fecha]])/3, 0)</f>
        <v>1</v>
      </c>
      <c r="V265" s="30">
        <f>WEEKNUM(Tabla_Gtos_Ingresos7[[#This Row],[Fecha]])</f>
        <v>9</v>
      </c>
      <c r="W265" s="30">
        <f>(Tabla_Gtos_Ingresos7[[#This Row],[Factor]]*Tabla_Gtos_Ingresos7[[#This Row],[Haber]])+(Tabla_Gtos_Ingresos7[[#This Row],[Factor]]*Tabla_Gtos_Ingresos7[[#This Row],[Debe]])</f>
        <v>149.94</v>
      </c>
      <c r="X265" s="30">
        <f>VLOOKUP(Tabla_Gtos_Ingresos7[[#This Row],[3 digitos]],PGC_Gtos_e_Ingresos[],3,FALSE)</f>
        <v>1</v>
      </c>
    </row>
    <row r="266" spans="1:24">
      <c r="A266" s="1">
        <v>300</v>
      </c>
      <c r="B266" s="13">
        <v>40235</v>
      </c>
      <c r="C266" s="15">
        <v>70800002</v>
      </c>
      <c r="D266" s="1" t="s">
        <v>65</v>
      </c>
      <c r="E266" s="1" t="s">
        <v>337</v>
      </c>
      <c r="F266" s="12">
        <v>85.82</v>
      </c>
      <c r="G266" s="12">
        <v>0</v>
      </c>
      <c r="H266" s="26" t="str">
        <f>MID(Tabla_Gtos_Ingresos7[[#This Row],[Subcuenta]],1,4)</f>
        <v>7080</v>
      </c>
      <c r="I266" s="27">
        <f>VALUE(MID(Tabla_Gtos_Ingresos7[[#This Row],[4 digitos]],1,3))</f>
        <v>708</v>
      </c>
      <c r="J266" s="27">
        <f>VALUE(MID(Tabla_Gtos_Ingresos7[[#This Row],[3 digitos]],1,2))</f>
        <v>70</v>
      </c>
      <c r="K266" s="28" t="str">
        <f>VLOOKUP(Tabla_Gtos_Ingresos7[[#This Row],[3 digitos]],PGC_Gtos_e_Ingresos[],4,FALSE)</f>
        <v>1a</v>
      </c>
      <c r="L266" s="30" t="str">
        <f>VLOOKUP(Tabla_Gtos_Ingresos7[[#This Row],[Grupo 1]],Tabla3[],4,FALSE)</f>
        <v>1. Importe Neto Cifra de Negocios</v>
      </c>
      <c r="M266" s="30" t="str">
        <f>VLOOKUP(Tabla_Gtos_Ingresos7[[#This Row],[Grupo 1]],Tabla3[],5,FALSE)</f>
        <v>1.a Ventas</v>
      </c>
      <c r="N266" s="28" t="str">
        <f>VLOOKUP(Tabla_Gtos_Ingresos7[[#This Row],[Grupo 1]],Tabla3[],10,FALSE)</f>
        <v>I</v>
      </c>
      <c r="O266" s="28" t="str">
        <f>VLOOKUP(Tabla_Gtos_Ingresos7[[#This Row],[Grupo 1]],Tabla3[],6,FALSE)</f>
        <v>Explotación</v>
      </c>
      <c r="P266" s="28">
        <f>VLOOKUP(Tabla_Gtos_Ingresos7[[#This Row],[Grupo 1]],Tabla3[],2,FALSE)</f>
        <v>1</v>
      </c>
      <c r="Q266" s="29" t="str">
        <f>VLOOKUP(Tabla_Gtos_Ingresos7[[#This Row],[3 digitos]],PGC_Gtos_e_Ingresos[],2,FALSE)</f>
        <v xml:space="preserve"> Devoluciones de ventas y operaciones similares</v>
      </c>
      <c r="R266" s="30" t="str">
        <f>Tabla_Gtos_Ingresos7[[#This Row],[3 digitos]]&amp;"/"&amp;Tabla_Gtos_Ingresos7[[#This Row],[Nombre cuenta]]</f>
        <v>708/ Devoluciones de ventas y operaciones similares</v>
      </c>
      <c r="S266" s="30">
        <f>YEAR(Tabla_Gtos_Ingresos7[[#This Row],[Fecha]])</f>
        <v>2010</v>
      </c>
      <c r="T266" s="27">
        <f>MONTH(Tabla_Gtos_Ingresos7[[#This Row],[Fecha]])</f>
        <v>2</v>
      </c>
      <c r="U266" s="30">
        <f>ROUNDUP(MONTH(Tabla_Gtos_Ingresos7[[#This Row],[Fecha]])/3, 0)</f>
        <v>1</v>
      </c>
      <c r="V266" s="30">
        <f>WEEKNUM(Tabla_Gtos_Ingresos7[[#This Row],[Fecha]])</f>
        <v>9</v>
      </c>
      <c r="W266" s="30">
        <f>(Tabla_Gtos_Ingresos7[[#This Row],[Factor]]*Tabla_Gtos_Ingresos7[[#This Row],[Haber]])+(Tabla_Gtos_Ingresos7[[#This Row],[Factor]]*Tabla_Gtos_Ingresos7[[#This Row],[Debe]])</f>
        <v>-85.82</v>
      </c>
      <c r="X266" s="30">
        <f>VLOOKUP(Tabla_Gtos_Ingresos7[[#This Row],[3 digitos]],PGC_Gtos_e_Ingresos[],3,FALSE)</f>
        <v>-1</v>
      </c>
    </row>
    <row r="267" spans="1:24">
      <c r="A267" s="1">
        <v>491</v>
      </c>
      <c r="B267" s="13">
        <v>40263</v>
      </c>
      <c r="C267" s="15">
        <v>70000044</v>
      </c>
      <c r="D267" s="1" t="s">
        <v>45</v>
      </c>
      <c r="E267" s="1" t="s">
        <v>51</v>
      </c>
      <c r="F267" s="12">
        <v>0</v>
      </c>
      <c r="G267" s="12">
        <v>32.450000000000003</v>
      </c>
      <c r="H267" s="26" t="str">
        <f>MID(Tabla_Gtos_Ingresos7[[#This Row],[Subcuenta]],1,4)</f>
        <v>7000</v>
      </c>
      <c r="I267" s="27">
        <f>VALUE(MID(Tabla_Gtos_Ingresos7[[#This Row],[4 digitos]],1,3))</f>
        <v>700</v>
      </c>
      <c r="J267" s="27">
        <f>VALUE(MID(Tabla_Gtos_Ingresos7[[#This Row],[3 digitos]],1,2))</f>
        <v>70</v>
      </c>
      <c r="K267" s="28" t="str">
        <f>VLOOKUP(Tabla_Gtos_Ingresos7[[#This Row],[3 digitos]],PGC_Gtos_e_Ingresos[],4,FALSE)</f>
        <v>1a</v>
      </c>
      <c r="L267" s="30" t="str">
        <f>VLOOKUP(Tabla_Gtos_Ingresos7[[#This Row],[Grupo 1]],Tabla3[],4,FALSE)</f>
        <v>1. Importe Neto Cifra de Negocios</v>
      </c>
      <c r="M267" s="30" t="str">
        <f>VLOOKUP(Tabla_Gtos_Ingresos7[[#This Row],[Grupo 1]],Tabla3[],5,FALSE)</f>
        <v>1.a Ventas</v>
      </c>
      <c r="N267" s="28" t="str">
        <f>VLOOKUP(Tabla_Gtos_Ingresos7[[#This Row],[Grupo 1]],Tabla3[],10,FALSE)</f>
        <v>I</v>
      </c>
      <c r="O267" s="28" t="str">
        <f>VLOOKUP(Tabla_Gtos_Ingresos7[[#This Row],[Grupo 1]],Tabla3[],6,FALSE)</f>
        <v>Explotación</v>
      </c>
      <c r="P267" s="28">
        <f>VLOOKUP(Tabla_Gtos_Ingresos7[[#This Row],[Grupo 1]],Tabla3[],2,FALSE)</f>
        <v>1</v>
      </c>
      <c r="Q267" s="29" t="str">
        <f>VLOOKUP(Tabla_Gtos_Ingresos7[[#This Row],[3 digitos]],PGC_Gtos_e_Ingresos[],2,FALSE)</f>
        <v xml:space="preserve"> Ventas de mercaderías</v>
      </c>
      <c r="R267" s="30" t="str">
        <f>Tabla_Gtos_Ingresos7[[#This Row],[3 digitos]]&amp;"/"&amp;Tabla_Gtos_Ingresos7[[#This Row],[Nombre cuenta]]</f>
        <v>700/ Ventas de mercaderías</v>
      </c>
      <c r="S267" s="30">
        <f>YEAR(Tabla_Gtos_Ingresos7[[#This Row],[Fecha]])</f>
        <v>2010</v>
      </c>
      <c r="T267" s="27">
        <f>MONTH(Tabla_Gtos_Ingresos7[[#This Row],[Fecha]])</f>
        <v>3</v>
      </c>
      <c r="U267" s="30">
        <f>ROUNDUP(MONTH(Tabla_Gtos_Ingresos7[[#This Row],[Fecha]])/3, 0)</f>
        <v>1</v>
      </c>
      <c r="V267" s="30">
        <f>WEEKNUM(Tabla_Gtos_Ingresos7[[#This Row],[Fecha]])</f>
        <v>13</v>
      </c>
      <c r="W267" s="30">
        <f>(Tabla_Gtos_Ingresos7[[#This Row],[Factor]]*Tabla_Gtos_Ingresos7[[#This Row],[Haber]])+(Tabla_Gtos_Ingresos7[[#This Row],[Factor]]*Tabla_Gtos_Ingresos7[[#This Row],[Debe]])</f>
        <v>32.450000000000003</v>
      </c>
      <c r="X267" s="30">
        <f>VLOOKUP(Tabla_Gtos_Ingresos7[[#This Row],[3 digitos]],PGC_Gtos_e_Ingresos[],3,FALSE)</f>
        <v>1</v>
      </c>
    </row>
    <row r="268" spans="1:24">
      <c r="A268" s="1">
        <v>492</v>
      </c>
      <c r="B268" s="13">
        <v>40263</v>
      </c>
      <c r="C268" s="15">
        <v>70000045</v>
      </c>
      <c r="D268" s="1" t="s">
        <v>45</v>
      </c>
      <c r="E268" s="1" t="s">
        <v>314</v>
      </c>
      <c r="F268" s="12">
        <v>0</v>
      </c>
      <c r="G268" s="12">
        <v>8063.62</v>
      </c>
      <c r="H268" s="26" t="str">
        <f>MID(Tabla_Gtos_Ingresos7[[#This Row],[Subcuenta]],1,4)</f>
        <v>7000</v>
      </c>
      <c r="I268" s="27">
        <f>VALUE(MID(Tabla_Gtos_Ingresos7[[#This Row],[4 digitos]],1,3))</f>
        <v>700</v>
      </c>
      <c r="J268" s="27">
        <f>VALUE(MID(Tabla_Gtos_Ingresos7[[#This Row],[3 digitos]],1,2))</f>
        <v>70</v>
      </c>
      <c r="K268" s="28" t="str">
        <f>VLOOKUP(Tabla_Gtos_Ingresos7[[#This Row],[3 digitos]],PGC_Gtos_e_Ingresos[],4,FALSE)</f>
        <v>1a</v>
      </c>
      <c r="L268" s="30" t="str">
        <f>VLOOKUP(Tabla_Gtos_Ingresos7[[#This Row],[Grupo 1]],Tabla3[],4,FALSE)</f>
        <v>1. Importe Neto Cifra de Negocios</v>
      </c>
      <c r="M268" s="30" t="str">
        <f>VLOOKUP(Tabla_Gtos_Ingresos7[[#This Row],[Grupo 1]],Tabla3[],5,FALSE)</f>
        <v>1.a Ventas</v>
      </c>
      <c r="N268" s="28" t="str">
        <f>VLOOKUP(Tabla_Gtos_Ingresos7[[#This Row],[Grupo 1]],Tabla3[],10,FALSE)</f>
        <v>I</v>
      </c>
      <c r="O268" s="28" t="str">
        <f>VLOOKUP(Tabla_Gtos_Ingresos7[[#This Row],[Grupo 1]],Tabla3[],6,FALSE)</f>
        <v>Explotación</v>
      </c>
      <c r="P268" s="28">
        <f>VLOOKUP(Tabla_Gtos_Ingresos7[[#This Row],[Grupo 1]],Tabla3[],2,FALSE)</f>
        <v>1</v>
      </c>
      <c r="Q268" s="29" t="str">
        <f>VLOOKUP(Tabla_Gtos_Ingresos7[[#This Row],[3 digitos]],PGC_Gtos_e_Ingresos[],2,FALSE)</f>
        <v xml:space="preserve"> Ventas de mercaderías</v>
      </c>
      <c r="R268" s="30" t="str">
        <f>Tabla_Gtos_Ingresos7[[#This Row],[3 digitos]]&amp;"/"&amp;Tabla_Gtos_Ingresos7[[#This Row],[Nombre cuenta]]</f>
        <v>700/ Ventas de mercaderías</v>
      </c>
      <c r="S268" s="30">
        <f>YEAR(Tabla_Gtos_Ingresos7[[#This Row],[Fecha]])</f>
        <v>2010</v>
      </c>
      <c r="T268" s="27">
        <f>MONTH(Tabla_Gtos_Ingresos7[[#This Row],[Fecha]])</f>
        <v>3</v>
      </c>
      <c r="U268" s="30">
        <f>ROUNDUP(MONTH(Tabla_Gtos_Ingresos7[[#This Row],[Fecha]])/3, 0)</f>
        <v>1</v>
      </c>
      <c r="V268" s="30">
        <f>WEEKNUM(Tabla_Gtos_Ingresos7[[#This Row],[Fecha]])</f>
        <v>13</v>
      </c>
      <c r="W268" s="30">
        <f>(Tabla_Gtos_Ingresos7[[#This Row],[Factor]]*Tabla_Gtos_Ingresos7[[#This Row],[Haber]])+(Tabla_Gtos_Ingresos7[[#This Row],[Factor]]*Tabla_Gtos_Ingresos7[[#This Row],[Debe]])</f>
        <v>8063.62</v>
      </c>
      <c r="X268" s="30">
        <f>VLOOKUP(Tabla_Gtos_Ingresos7[[#This Row],[3 digitos]],PGC_Gtos_e_Ingresos[],3,FALSE)</f>
        <v>1</v>
      </c>
    </row>
    <row r="269" spans="1:24">
      <c r="A269" s="1">
        <v>493</v>
      </c>
      <c r="B269" s="13">
        <v>40263</v>
      </c>
      <c r="C269" s="15">
        <v>70000046</v>
      </c>
      <c r="D269" s="1" t="s">
        <v>45</v>
      </c>
      <c r="E269" s="1" t="s">
        <v>275</v>
      </c>
      <c r="F269" s="12">
        <v>0</v>
      </c>
      <c r="G269" s="12">
        <v>286.98</v>
      </c>
      <c r="H269" s="26" t="str">
        <f>MID(Tabla_Gtos_Ingresos7[[#This Row],[Subcuenta]],1,4)</f>
        <v>7000</v>
      </c>
      <c r="I269" s="27">
        <f>VALUE(MID(Tabla_Gtos_Ingresos7[[#This Row],[4 digitos]],1,3))</f>
        <v>700</v>
      </c>
      <c r="J269" s="27">
        <f>VALUE(MID(Tabla_Gtos_Ingresos7[[#This Row],[3 digitos]],1,2))</f>
        <v>70</v>
      </c>
      <c r="K269" s="28" t="str">
        <f>VLOOKUP(Tabla_Gtos_Ingresos7[[#This Row],[3 digitos]],PGC_Gtos_e_Ingresos[],4,FALSE)</f>
        <v>1a</v>
      </c>
      <c r="L269" s="30" t="str">
        <f>VLOOKUP(Tabla_Gtos_Ingresos7[[#This Row],[Grupo 1]],Tabla3[],4,FALSE)</f>
        <v>1. Importe Neto Cifra de Negocios</v>
      </c>
      <c r="M269" s="30" t="str">
        <f>VLOOKUP(Tabla_Gtos_Ingresos7[[#This Row],[Grupo 1]],Tabla3[],5,FALSE)</f>
        <v>1.a Ventas</v>
      </c>
      <c r="N269" s="28" t="str">
        <f>VLOOKUP(Tabla_Gtos_Ingresos7[[#This Row],[Grupo 1]],Tabla3[],10,FALSE)</f>
        <v>I</v>
      </c>
      <c r="O269" s="28" t="str">
        <f>VLOOKUP(Tabla_Gtos_Ingresos7[[#This Row],[Grupo 1]],Tabla3[],6,FALSE)</f>
        <v>Explotación</v>
      </c>
      <c r="P269" s="28">
        <f>VLOOKUP(Tabla_Gtos_Ingresos7[[#This Row],[Grupo 1]],Tabla3[],2,FALSE)</f>
        <v>1</v>
      </c>
      <c r="Q269" s="29" t="str">
        <f>VLOOKUP(Tabla_Gtos_Ingresos7[[#This Row],[3 digitos]],PGC_Gtos_e_Ingresos[],2,FALSE)</f>
        <v xml:space="preserve"> Ventas de mercaderías</v>
      </c>
      <c r="R269" s="30" t="str">
        <f>Tabla_Gtos_Ingresos7[[#This Row],[3 digitos]]&amp;"/"&amp;Tabla_Gtos_Ingresos7[[#This Row],[Nombre cuenta]]</f>
        <v>700/ Ventas de mercaderías</v>
      </c>
      <c r="S269" s="30">
        <f>YEAR(Tabla_Gtos_Ingresos7[[#This Row],[Fecha]])</f>
        <v>2010</v>
      </c>
      <c r="T269" s="27">
        <f>MONTH(Tabla_Gtos_Ingresos7[[#This Row],[Fecha]])</f>
        <v>3</v>
      </c>
      <c r="U269" s="30">
        <f>ROUNDUP(MONTH(Tabla_Gtos_Ingresos7[[#This Row],[Fecha]])/3, 0)</f>
        <v>1</v>
      </c>
      <c r="V269" s="30">
        <f>WEEKNUM(Tabla_Gtos_Ingresos7[[#This Row],[Fecha]])</f>
        <v>13</v>
      </c>
      <c r="W269" s="30">
        <f>(Tabla_Gtos_Ingresos7[[#This Row],[Factor]]*Tabla_Gtos_Ingresos7[[#This Row],[Haber]])+(Tabla_Gtos_Ingresos7[[#This Row],[Factor]]*Tabla_Gtos_Ingresos7[[#This Row],[Debe]])</f>
        <v>286.98</v>
      </c>
      <c r="X269" s="30">
        <f>VLOOKUP(Tabla_Gtos_Ingresos7[[#This Row],[3 digitos]],PGC_Gtos_e_Ingresos[],3,FALSE)</f>
        <v>1</v>
      </c>
    </row>
    <row r="270" spans="1:24">
      <c r="A270" s="1">
        <v>494</v>
      </c>
      <c r="B270" s="13">
        <v>40263</v>
      </c>
      <c r="C270" s="15">
        <v>70000047</v>
      </c>
      <c r="D270" s="1" t="s">
        <v>45</v>
      </c>
      <c r="E270" s="1" t="s">
        <v>419</v>
      </c>
      <c r="F270" s="12">
        <v>0</v>
      </c>
      <c r="G270" s="12">
        <v>761.83</v>
      </c>
      <c r="H270" s="26" t="str">
        <f>MID(Tabla_Gtos_Ingresos7[[#This Row],[Subcuenta]],1,4)</f>
        <v>7000</v>
      </c>
      <c r="I270" s="27">
        <f>VALUE(MID(Tabla_Gtos_Ingresos7[[#This Row],[4 digitos]],1,3))</f>
        <v>700</v>
      </c>
      <c r="J270" s="27">
        <f>VALUE(MID(Tabla_Gtos_Ingresos7[[#This Row],[3 digitos]],1,2))</f>
        <v>70</v>
      </c>
      <c r="K270" s="28" t="str">
        <f>VLOOKUP(Tabla_Gtos_Ingresos7[[#This Row],[3 digitos]],PGC_Gtos_e_Ingresos[],4,FALSE)</f>
        <v>1a</v>
      </c>
      <c r="L270" s="30" t="str">
        <f>VLOOKUP(Tabla_Gtos_Ingresos7[[#This Row],[Grupo 1]],Tabla3[],4,FALSE)</f>
        <v>1. Importe Neto Cifra de Negocios</v>
      </c>
      <c r="M270" s="30" t="str">
        <f>VLOOKUP(Tabla_Gtos_Ingresos7[[#This Row],[Grupo 1]],Tabla3[],5,FALSE)</f>
        <v>1.a Ventas</v>
      </c>
      <c r="N270" s="28" t="str">
        <f>VLOOKUP(Tabla_Gtos_Ingresos7[[#This Row],[Grupo 1]],Tabla3[],10,FALSE)</f>
        <v>I</v>
      </c>
      <c r="O270" s="28" t="str">
        <f>VLOOKUP(Tabla_Gtos_Ingresos7[[#This Row],[Grupo 1]],Tabla3[],6,FALSE)</f>
        <v>Explotación</v>
      </c>
      <c r="P270" s="28">
        <f>VLOOKUP(Tabla_Gtos_Ingresos7[[#This Row],[Grupo 1]],Tabla3[],2,FALSE)</f>
        <v>1</v>
      </c>
      <c r="Q270" s="29" t="str">
        <f>VLOOKUP(Tabla_Gtos_Ingresos7[[#This Row],[3 digitos]],PGC_Gtos_e_Ingresos[],2,FALSE)</f>
        <v xml:space="preserve"> Ventas de mercaderías</v>
      </c>
      <c r="R270" s="30" t="str">
        <f>Tabla_Gtos_Ingresos7[[#This Row],[3 digitos]]&amp;"/"&amp;Tabla_Gtos_Ingresos7[[#This Row],[Nombre cuenta]]</f>
        <v>700/ Ventas de mercaderías</v>
      </c>
      <c r="S270" s="30">
        <f>YEAR(Tabla_Gtos_Ingresos7[[#This Row],[Fecha]])</f>
        <v>2010</v>
      </c>
      <c r="T270" s="27">
        <f>MONTH(Tabla_Gtos_Ingresos7[[#This Row],[Fecha]])</f>
        <v>3</v>
      </c>
      <c r="U270" s="30">
        <f>ROUNDUP(MONTH(Tabla_Gtos_Ingresos7[[#This Row],[Fecha]])/3, 0)</f>
        <v>1</v>
      </c>
      <c r="V270" s="30">
        <f>WEEKNUM(Tabla_Gtos_Ingresos7[[#This Row],[Fecha]])</f>
        <v>13</v>
      </c>
      <c r="W270" s="30">
        <f>(Tabla_Gtos_Ingresos7[[#This Row],[Factor]]*Tabla_Gtos_Ingresos7[[#This Row],[Haber]])+(Tabla_Gtos_Ingresos7[[#This Row],[Factor]]*Tabla_Gtos_Ingresos7[[#This Row],[Debe]])</f>
        <v>761.83</v>
      </c>
      <c r="X270" s="30">
        <f>VLOOKUP(Tabla_Gtos_Ingresos7[[#This Row],[3 digitos]],PGC_Gtos_e_Ingresos[],3,FALSE)</f>
        <v>1</v>
      </c>
    </row>
    <row r="271" spans="1:24">
      <c r="A271" s="1">
        <v>495</v>
      </c>
      <c r="B271" s="13">
        <v>40263</v>
      </c>
      <c r="C271" s="15">
        <v>70800004</v>
      </c>
      <c r="D271" s="1" t="s">
        <v>65</v>
      </c>
      <c r="E271" s="2" t="s">
        <v>637</v>
      </c>
      <c r="F271" s="12">
        <v>848</v>
      </c>
      <c r="G271" s="12">
        <v>0</v>
      </c>
      <c r="H271" s="26" t="str">
        <f>MID(Tabla_Gtos_Ingresos7[[#This Row],[Subcuenta]],1,4)</f>
        <v>7080</v>
      </c>
      <c r="I271" s="27">
        <f>VALUE(MID(Tabla_Gtos_Ingresos7[[#This Row],[4 digitos]],1,3))</f>
        <v>708</v>
      </c>
      <c r="J271" s="27">
        <f>VALUE(MID(Tabla_Gtos_Ingresos7[[#This Row],[3 digitos]],1,2))</f>
        <v>70</v>
      </c>
      <c r="K271" s="28" t="str">
        <f>VLOOKUP(Tabla_Gtos_Ingresos7[[#This Row],[3 digitos]],PGC_Gtos_e_Ingresos[],4,FALSE)</f>
        <v>1a</v>
      </c>
      <c r="L271" s="30" t="str">
        <f>VLOOKUP(Tabla_Gtos_Ingresos7[[#This Row],[Grupo 1]],Tabla3[],4,FALSE)</f>
        <v>1. Importe Neto Cifra de Negocios</v>
      </c>
      <c r="M271" s="30" t="str">
        <f>VLOOKUP(Tabla_Gtos_Ingresos7[[#This Row],[Grupo 1]],Tabla3[],5,FALSE)</f>
        <v>1.a Ventas</v>
      </c>
      <c r="N271" s="28" t="str">
        <f>VLOOKUP(Tabla_Gtos_Ingresos7[[#This Row],[Grupo 1]],Tabla3[],10,FALSE)</f>
        <v>I</v>
      </c>
      <c r="O271" s="28" t="str">
        <f>VLOOKUP(Tabla_Gtos_Ingresos7[[#This Row],[Grupo 1]],Tabla3[],6,FALSE)</f>
        <v>Explotación</v>
      </c>
      <c r="P271" s="28">
        <f>VLOOKUP(Tabla_Gtos_Ingresos7[[#This Row],[Grupo 1]],Tabla3[],2,FALSE)</f>
        <v>1</v>
      </c>
      <c r="Q271" s="29" t="str">
        <f>VLOOKUP(Tabla_Gtos_Ingresos7[[#This Row],[3 digitos]],PGC_Gtos_e_Ingresos[],2,FALSE)</f>
        <v xml:space="preserve"> Devoluciones de ventas y operaciones similares</v>
      </c>
      <c r="R271" s="30" t="str">
        <f>Tabla_Gtos_Ingresos7[[#This Row],[3 digitos]]&amp;"/"&amp;Tabla_Gtos_Ingresos7[[#This Row],[Nombre cuenta]]</f>
        <v>708/ Devoluciones de ventas y operaciones similares</v>
      </c>
      <c r="S271" s="30">
        <f>YEAR(Tabla_Gtos_Ingresos7[[#This Row],[Fecha]])</f>
        <v>2010</v>
      </c>
      <c r="T271" s="27">
        <f>MONTH(Tabla_Gtos_Ingresos7[[#This Row],[Fecha]])</f>
        <v>3</v>
      </c>
      <c r="U271" s="30">
        <f>ROUNDUP(MONTH(Tabla_Gtos_Ingresos7[[#This Row],[Fecha]])/3, 0)</f>
        <v>1</v>
      </c>
      <c r="V271" s="30">
        <f>WEEKNUM(Tabla_Gtos_Ingresos7[[#This Row],[Fecha]])</f>
        <v>13</v>
      </c>
      <c r="W271" s="30">
        <f>(Tabla_Gtos_Ingresos7[[#This Row],[Factor]]*Tabla_Gtos_Ingresos7[[#This Row],[Haber]])+(Tabla_Gtos_Ingresos7[[#This Row],[Factor]]*Tabla_Gtos_Ingresos7[[#This Row],[Debe]])</f>
        <v>-848</v>
      </c>
      <c r="X271" s="30">
        <f>VLOOKUP(Tabla_Gtos_Ingresos7[[#This Row],[3 digitos]],PGC_Gtos_e_Ingresos[],3,FALSE)</f>
        <v>-1</v>
      </c>
    </row>
    <row r="272" spans="1:24">
      <c r="A272" s="1">
        <v>496</v>
      </c>
      <c r="B272" s="13">
        <v>40263</v>
      </c>
      <c r="C272" s="15">
        <v>70800005</v>
      </c>
      <c r="D272" s="1" t="s">
        <v>65</v>
      </c>
      <c r="E272" s="1" t="s">
        <v>638</v>
      </c>
      <c r="F272" s="12">
        <v>240</v>
      </c>
      <c r="G272" s="12">
        <v>0</v>
      </c>
      <c r="H272" s="26" t="str">
        <f>MID(Tabla_Gtos_Ingresos7[[#This Row],[Subcuenta]],1,4)</f>
        <v>7080</v>
      </c>
      <c r="I272" s="27">
        <f>VALUE(MID(Tabla_Gtos_Ingresos7[[#This Row],[4 digitos]],1,3))</f>
        <v>708</v>
      </c>
      <c r="J272" s="27">
        <f>VALUE(MID(Tabla_Gtos_Ingresos7[[#This Row],[3 digitos]],1,2))</f>
        <v>70</v>
      </c>
      <c r="K272" s="28" t="str">
        <f>VLOOKUP(Tabla_Gtos_Ingresos7[[#This Row],[3 digitos]],PGC_Gtos_e_Ingresos[],4,FALSE)</f>
        <v>1a</v>
      </c>
      <c r="L272" s="30" t="str">
        <f>VLOOKUP(Tabla_Gtos_Ingresos7[[#This Row],[Grupo 1]],Tabla3[],4,FALSE)</f>
        <v>1. Importe Neto Cifra de Negocios</v>
      </c>
      <c r="M272" s="30" t="str">
        <f>VLOOKUP(Tabla_Gtos_Ingresos7[[#This Row],[Grupo 1]],Tabla3[],5,FALSE)</f>
        <v>1.a Ventas</v>
      </c>
      <c r="N272" s="28" t="str">
        <f>VLOOKUP(Tabla_Gtos_Ingresos7[[#This Row],[Grupo 1]],Tabla3[],10,FALSE)</f>
        <v>I</v>
      </c>
      <c r="O272" s="28" t="str">
        <f>VLOOKUP(Tabla_Gtos_Ingresos7[[#This Row],[Grupo 1]],Tabla3[],6,FALSE)</f>
        <v>Explotación</v>
      </c>
      <c r="P272" s="28">
        <f>VLOOKUP(Tabla_Gtos_Ingresos7[[#This Row],[Grupo 1]],Tabla3[],2,FALSE)</f>
        <v>1</v>
      </c>
      <c r="Q272" s="29" t="str">
        <f>VLOOKUP(Tabla_Gtos_Ingresos7[[#This Row],[3 digitos]],PGC_Gtos_e_Ingresos[],2,FALSE)</f>
        <v xml:space="preserve"> Devoluciones de ventas y operaciones similares</v>
      </c>
      <c r="R272" s="30" t="str">
        <f>Tabla_Gtos_Ingresos7[[#This Row],[3 digitos]]&amp;"/"&amp;Tabla_Gtos_Ingresos7[[#This Row],[Nombre cuenta]]</f>
        <v>708/ Devoluciones de ventas y operaciones similares</v>
      </c>
      <c r="S272" s="30">
        <f>YEAR(Tabla_Gtos_Ingresos7[[#This Row],[Fecha]])</f>
        <v>2010</v>
      </c>
      <c r="T272" s="27">
        <f>MONTH(Tabla_Gtos_Ingresos7[[#This Row],[Fecha]])</f>
        <v>3</v>
      </c>
      <c r="U272" s="30">
        <f>ROUNDUP(MONTH(Tabla_Gtos_Ingresos7[[#This Row],[Fecha]])/3, 0)</f>
        <v>1</v>
      </c>
      <c r="V272" s="30">
        <f>WEEKNUM(Tabla_Gtos_Ingresos7[[#This Row],[Fecha]])</f>
        <v>13</v>
      </c>
      <c r="W272" s="30">
        <f>(Tabla_Gtos_Ingresos7[[#This Row],[Factor]]*Tabla_Gtos_Ingresos7[[#This Row],[Haber]])+(Tabla_Gtos_Ingresos7[[#This Row],[Factor]]*Tabla_Gtos_Ingresos7[[#This Row],[Debe]])</f>
        <v>-240</v>
      </c>
      <c r="X272" s="30">
        <f>VLOOKUP(Tabla_Gtos_Ingresos7[[#This Row],[3 digitos]],PGC_Gtos_e_Ingresos[],3,FALSE)</f>
        <v>-1</v>
      </c>
    </row>
    <row r="273" spans="1:24">
      <c r="A273" s="1">
        <v>497</v>
      </c>
      <c r="B273" s="13">
        <v>40263</v>
      </c>
      <c r="C273" s="15">
        <v>70800006</v>
      </c>
      <c r="D273" s="1" t="s">
        <v>65</v>
      </c>
      <c r="E273" s="1" t="s">
        <v>639</v>
      </c>
      <c r="F273" s="12">
        <v>937.47</v>
      </c>
      <c r="G273" s="12">
        <v>0</v>
      </c>
      <c r="H273" s="26" t="str">
        <f>MID(Tabla_Gtos_Ingresos7[[#This Row],[Subcuenta]],1,4)</f>
        <v>7080</v>
      </c>
      <c r="I273" s="27">
        <f>VALUE(MID(Tabla_Gtos_Ingresos7[[#This Row],[4 digitos]],1,3))</f>
        <v>708</v>
      </c>
      <c r="J273" s="27">
        <f>VALUE(MID(Tabla_Gtos_Ingresos7[[#This Row],[3 digitos]],1,2))</f>
        <v>70</v>
      </c>
      <c r="K273" s="28" t="str">
        <f>VLOOKUP(Tabla_Gtos_Ingresos7[[#This Row],[3 digitos]],PGC_Gtos_e_Ingresos[],4,FALSE)</f>
        <v>1a</v>
      </c>
      <c r="L273" s="30" t="str">
        <f>VLOOKUP(Tabla_Gtos_Ingresos7[[#This Row],[Grupo 1]],Tabla3[],4,FALSE)</f>
        <v>1. Importe Neto Cifra de Negocios</v>
      </c>
      <c r="M273" s="30" t="str">
        <f>VLOOKUP(Tabla_Gtos_Ingresos7[[#This Row],[Grupo 1]],Tabla3[],5,FALSE)</f>
        <v>1.a Ventas</v>
      </c>
      <c r="N273" s="28" t="str">
        <f>VLOOKUP(Tabla_Gtos_Ingresos7[[#This Row],[Grupo 1]],Tabla3[],10,FALSE)</f>
        <v>I</v>
      </c>
      <c r="O273" s="28" t="str">
        <f>VLOOKUP(Tabla_Gtos_Ingresos7[[#This Row],[Grupo 1]],Tabla3[],6,FALSE)</f>
        <v>Explotación</v>
      </c>
      <c r="P273" s="28">
        <f>VLOOKUP(Tabla_Gtos_Ingresos7[[#This Row],[Grupo 1]],Tabla3[],2,FALSE)</f>
        <v>1</v>
      </c>
      <c r="Q273" s="29" t="str">
        <f>VLOOKUP(Tabla_Gtos_Ingresos7[[#This Row],[3 digitos]],PGC_Gtos_e_Ingresos[],2,FALSE)</f>
        <v xml:space="preserve"> Devoluciones de ventas y operaciones similares</v>
      </c>
      <c r="R273" s="30" t="str">
        <f>Tabla_Gtos_Ingresos7[[#This Row],[3 digitos]]&amp;"/"&amp;Tabla_Gtos_Ingresos7[[#This Row],[Nombre cuenta]]</f>
        <v>708/ Devoluciones de ventas y operaciones similares</v>
      </c>
      <c r="S273" s="30">
        <f>YEAR(Tabla_Gtos_Ingresos7[[#This Row],[Fecha]])</f>
        <v>2010</v>
      </c>
      <c r="T273" s="27">
        <f>MONTH(Tabla_Gtos_Ingresos7[[#This Row],[Fecha]])</f>
        <v>3</v>
      </c>
      <c r="U273" s="30">
        <f>ROUNDUP(MONTH(Tabla_Gtos_Ingresos7[[#This Row],[Fecha]])/3, 0)</f>
        <v>1</v>
      </c>
      <c r="V273" s="30">
        <f>WEEKNUM(Tabla_Gtos_Ingresos7[[#This Row],[Fecha]])</f>
        <v>13</v>
      </c>
      <c r="W273" s="30">
        <f>(Tabla_Gtos_Ingresos7[[#This Row],[Factor]]*Tabla_Gtos_Ingresos7[[#This Row],[Haber]])+(Tabla_Gtos_Ingresos7[[#This Row],[Factor]]*Tabla_Gtos_Ingresos7[[#This Row],[Debe]])</f>
        <v>-937.47</v>
      </c>
      <c r="X273" s="30">
        <f>VLOOKUP(Tabla_Gtos_Ingresos7[[#This Row],[3 digitos]],PGC_Gtos_e_Ingresos[],3,FALSE)</f>
        <v>-1</v>
      </c>
    </row>
    <row r="274" spans="1:24">
      <c r="A274" s="1">
        <v>726</v>
      </c>
      <c r="B274" s="13">
        <v>40294</v>
      </c>
      <c r="C274" s="15">
        <v>62200021</v>
      </c>
      <c r="D274" s="1" t="s">
        <v>21</v>
      </c>
      <c r="E274" s="1" t="s">
        <v>915</v>
      </c>
      <c r="F274" s="12">
        <v>67.400000000000006</v>
      </c>
      <c r="G274" s="12">
        <v>0</v>
      </c>
      <c r="H274" s="26" t="str">
        <f>MID(Tabla_Gtos_Ingresos7[[#This Row],[Subcuenta]],1,4)</f>
        <v>6220</v>
      </c>
      <c r="I274" s="27">
        <f>VALUE(MID(Tabla_Gtos_Ingresos7[[#This Row],[4 digitos]],1,3))</f>
        <v>622</v>
      </c>
      <c r="J274" s="27">
        <f>VALUE(MID(Tabla_Gtos_Ingresos7[[#This Row],[3 digitos]],1,2))</f>
        <v>62</v>
      </c>
      <c r="K274" s="28" t="str">
        <f>VLOOKUP(Tabla_Gtos_Ingresos7[[#This Row],[3 digitos]],PGC_Gtos_e_Ingresos[],4,FALSE)</f>
        <v>7.a</v>
      </c>
      <c r="L274" s="30" t="str">
        <f>VLOOKUP(Tabla_Gtos_Ingresos7[[#This Row],[Grupo 1]],Tabla3[],4,FALSE)</f>
        <v>7. Otros Gastos de Explotación</v>
      </c>
      <c r="M274" s="30" t="str">
        <f>VLOOKUP(Tabla_Gtos_Ingresos7[[#This Row],[Grupo 1]],Tabla3[],5,FALSE)</f>
        <v>7.a Servicios Exteriores</v>
      </c>
      <c r="N274" s="28" t="str">
        <f>VLOOKUP(Tabla_Gtos_Ingresos7[[#This Row],[Grupo 1]],Tabla3[],10,FALSE)</f>
        <v>G</v>
      </c>
      <c r="O274" s="28" t="str">
        <f>VLOOKUP(Tabla_Gtos_Ingresos7[[#This Row],[Grupo 1]],Tabla3[],6,FALSE)</f>
        <v>Explotación</v>
      </c>
      <c r="P274" s="28">
        <f>VLOOKUP(Tabla_Gtos_Ingresos7[[#This Row],[Grupo 1]],Tabla3[],2,FALSE)</f>
        <v>7</v>
      </c>
      <c r="Q274" s="29" t="str">
        <f>VLOOKUP(Tabla_Gtos_Ingresos7[[#This Row],[3 digitos]],PGC_Gtos_e_Ingresos[],2,FALSE)</f>
        <v xml:space="preserve"> Reparaciones y conservación</v>
      </c>
      <c r="R274" s="30" t="str">
        <f>Tabla_Gtos_Ingresos7[[#This Row],[3 digitos]]&amp;"/"&amp;Tabla_Gtos_Ingresos7[[#This Row],[Nombre cuenta]]</f>
        <v>622/ Reparaciones y conservación</v>
      </c>
      <c r="S274" s="30">
        <f>YEAR(Tabla_Gtos_Ingresos7[[#This Row],[Fecha]])</f>
        <v>2010</v>
      </c>
      <c r="T274" s="27">
        <f>MONTH(Tabla_Gtos_Ingresos7[[#This Row],[Fecha]])</f>
        <v>4</v>
      </c>
      <c r="U274" s="30">
        <f>ROUNDUP(MONTH(Tabla_Gtos_Ingresos7[[#This Row],[Fecha]])/3, 0)</f>
        <v>2</v>
      </c>
      <c r="V274" s="30">
        <f>WEEKNUM(Tabla_Gtos_Ingresos7[[#This Row],[Fecha]])</f>
        <v>18</v>
      </c>
      <c r="W274" s="30">
        <f>(Tabla_Gtos_Ingresos7[[#This Row],[Factor]]*Tabla_Gtos_Ingresos7[[#This Row],[Haber]])+(Tabla_Gtos_Ingresos7[[#This Row],[Factor]]*Tabla_Gtos_Ingresos7[[#This Row],[Debe]])</f>
        <v>-67.400000000000006</v>
      </c>
      <c r="X274" s="30">
        <f>VLOOKUP(Tabla_Gtos_Ingresos7[[#This Row],[3 digitos]],PGC_Gtos_e_Ingresos[],3,FALSE)</f>
        <v>-1</v>
      </c>
    </row>
    <row r="275" spans="1:24">
      <c r="A275" s="1">
        <v>990</v>
      </c>
      <c r="B275" s="13">
        <v>40324</v>
      </c>
      <c r="C275" s="15">
        <v>62200029</v>
      </c>
      <c r="D275" s="1" t="s">
        <v>21</v>
      </c>
      <c r="E275" s="1" t="s">
        <v>385</v>
      </c>
      <c r="F275" s="12">
        <v>1087.42</v>
      </c>
      <c r="G275" s="12">
        <v>0</v>
      </c>
      <c r="H275" s="26" t="str">
        <f>MID(Tabla_Gtos_Ingresos7[[#This Row],[Subcuenta]],1,4)</f>
        <v>6220</v>
      </c>
      <c r="I275" s="27">
        <f>VALUE(MID(Tabla_Gtos_Ingresos7[[#This Row],[4 digitos]],1,3))</f>
        <v>622</v>
      </c>
      <c r="J275" s="27">
        <f>VALUE(MID(Tabla_Gtos_Ingresos7[[#This Row],[3 digitos]],1,2))</f>
        <v>62</v>
      </c>
      <c r="K275" s="28" t="str">
        <f>VLOOKUP(Tabla_Gtos_Ingresos7[[#This Row],[3 digitos]],PGC_Gtos_e_Ingresos[],4,FALSE)</f>
        <v>7.a</v>
      </c>
      <c r="L275" s="30" t="str">
        <f>VLOOKUP(Tabla_Gtos_Ingresos7[[#This Row],[Grupo 1]],Tabla3[],4,FALSE)</f>
        <v>7. Otros Gastos de Explotación</v>
      </c>
      <c r="M275" s="30" t="str">
        <f>VLOOKUP(Tabla_Gtos_Ingresos7[[#This Row],[Grupo 1]],Tabla3[],5,FALSE)</f>
        <v>7.a Servicios Exteriores</v>
      </c>
      <c r="N275" s="28" t="str">
        <f>VLOOKUP(Tabla_Gtos_Ingresos7[[#This Row],[Grupo 1]],Tabla3[],10,FALSE)</f>
        <v>G</v>
      </c>
      <c r="O275" s="28" t="str">
        <f>VLOOKUP(Tabla_Gtos_Ingresos7[[#This Row],[Grupo 1]],Tabla3[],6,FALSE)</f>
        <v>Explotación</v>
      </c>
      <c r="P275" s="28">
        <f>VLOOKUP(Tabla_Gtos_Ingresos7[[#This Row],[Grupo 1]],Tabla3[],2,FALSE)</f>
        <v>7</v>
      </c>
      <c r="Q275" s="29" t="str">
        <f>VLOOKUP(Tabla_Gtos_Ingresos7[[#This Row],[3 digitos]],PGC_Gtos_e_Ingresos[],2,FALSE)</f>
        <v xml:space="preserve"> Reparaciones y conservación</v>
      </c>
      <c r="R275" s="30" t="str">
        <f>Tabla_Gtos_Ingresos7[[#This Row],[3 digitos]]&amp;"/"&amp;Tabla_Gtos_Ingresos7[[#This Row],[Nombre cuenta]]</f>
        <v>622/ Reparaciones y conservación</v>
      </c>
      <c r="S275" s="30">
        <f>YEAR(Tabla_Gtos_Ingresos7[[#This Row],[Fecha]])</f>
        <v>2010</v>
      </c>
      <c r="T275" s="27">
        <f>MONTH(Tabla_Gtos_Ingresos7[[#This Row],[Fecha]])</f>
        <v>5</v>
      </c>
      <c r="U275" s="30">
        <f>ROUNDUP(MONTH(Tabla_Gtos_Ingresos7[[#This Row],[Fecha]])/3, 0)</f>
        <v>2</v>
      </c>
      <c r="V275" s="30">
        <f>WEEKNUM(Tabla_Gtos_Ingresos7[[#This Row],[Fecha]])</f>
        <v>22</v>
      </c>
      <c r="W275" s="30">
        <f>(Tabla_Gtos_Ingresos7[[#This Row],[Factor]]*Tabla_Gtos_Ingresos7[[#This Row],[Haber]])+(Tabla_Gtos_Ingresos7[[#This Row],[Factor]]*Tabla_Gtos_Ingresos7[[#This Row],[Debe]])</f>
        <v>-1087.42</v>
      </c>
      <c r="X275" s="30">
        <f>VLOOKUP(Tabla_Gtos_Ingresos7[[#This Row],[3 digitos]],PGC_Gtos_e_Ingresos[],3,FALSE)</f>
        <v>-1</v>
      </c>
    </row>
    <row r="276" spans="1:24">
      <c r="A276" s="1">
        <v>987</v>
      </c>
      <c r="B276" s="13">
        <v>40324</v>
      </c>
      <c r="C276" s="15">
        <v>70000081</v>
      </c>
      <c r="D276" s="1" t="s">
        <v>45</v>
      </c>
      <c r="E276" s="1" t="s">
        <v>316</v>
      </c>
      <c r="F276" s="12">
        <v>0</v>
      </c>
      <c r="G276" s="12">
        <v>12478.14</v>
      </c>
      <c r="H276" s="26" t="str">
        <f>MID(Tabla_Gtos_Ingresos7[[#This Row],[Subcuenta]],1,4)</f>
        <v>7000</v>
      </c>
      <c r="I276" s="27">
        <f>VALUE(MID(Tabla_Gtos_Ingresos7[[#This Row],[4 digitos]],1,3))</f>
        <v>700</v>
      </c>
      <c r="J276" s="27">
        <f>VALUE(MID(Tabla_Gtos_Ingresos7[[#This Row],[3 digitos]],1,2))</f>
        <v>70</v>
      </c>
      <c r="K276" s="28" t="str">
        <f>VLOOKUP(Tabla_Gtos_Ingresos7[[#This Row],[3 digitos]],PGC_Gtos_e_Ingresos[],4,FALSE)</f>
        <v>1a</v>
      </c>
      <c r="L276" s="30" t="str">
        <f>VLOOKUP(Tabla_Gtos_Ingresos7[[#This Row],[Grupo 1]],Tabla3[],4,FALSE)</f>
        <v>1. Importe Neto Cifra de Negocios</v>
      </c>
      <c r="M276" s="30" t="str">
        <f>VLOOKUP(Tabla_Gtos_Ingresos7[[#This Row],[Grupo 1]],Tabla3[],5,FALSE)</f>
        <v>1.a Ventas</v>
      </c>
      <c r="N276" s="28" t="str">
        <f>VLOOKUP(Tabla_Gtos_Ingresos7[[#This Row],[Grupo 1]],Tabla3[],10,FALSE)</f>
        <v>I</v>
      </c>
      <c r="O276" s="28" t="str">
        <f>VLOOKUP(Tabla_Gtos_Ingresos7[[#This Row],[Grupo 1]],Tabla3[],6,FALSE)</f>
        <v>Explotación</v>
      </c>
      <c r="P276" s="28">
        <f>VLOOKUP(Tabla_Gtos_Ingresos7[[#This Row],[Grupo 1]],Tabla3[],2,FALSE)</f>
        <v>1</v>
      </c>
      <c r="Q276" s="29" t="str">
        <f>VLOOKUP(Tabla_Gtos_Ingresos7[[#This Row],[3 digitos]],PGC_Gtos_e_Ingresos[],2,FALSE)</f>
        <v xml:space="preserve"> Ventas de mercaderías</v>
      </c>
      <c r="R276" s="30" t="str">
        <f>Tabla_Gtos_Ingresos7[[#This Row],[3 digitos]]&amp;"/"&amp;Tabla_Gtos_Ingresos7[[#This Row],[Nombre cuenta]]</f>
        <v>700/ Ventas de mercaderías</v>
      </c>
      <c r="S276" s="30">
        <f>YEAR(Tabla_Gtos_Ingresos7[[#This Row],[Fecha]])</f>
        <v>2010</v>
      </c>
      <c r="T276" s="27">
        <f>MONTH(Tabla_Gtos_Ingresos7[[#This Row],[Fecha]])</f>
        <v>5</v>
      </c>
      <c r="U276" s="30">
        <f>ROUNDUP(MONTH(Tabla_Gtos_Ingresos7[[#This Row],[Fecha]])/3, 0)</f>
        <v>2</v>
      </c>
      <c r="V276" s="30">
        <f>WEEKNUM(Tabla_Gtos_Ingresos7[[#This Row],[Fecha]])</f>
        <v>22</v>
      </c>
      <c r="W276" s="30">
        <f>(Tabla_Gtos_Ingresos7[[#This Row],[Factor]]*Tabla_Gtos_Ingresos7[[#This Row],[Haber]])+(Tabla_Gtos_Ingresos7[[#This Row],[Factor]]*Tabla_Gtos_Ingresos7[[#This Row],[Debe]])</f>
        <v>12478.14</v>
      </c>
      <c r="X276" s="30">
        <f>VLOOKUP(Tabla_Gtos_Ingresos7[[#This Row],[3 digitos]],PGC_Gtos_e_Ingresos[],3,FALSE)</f>
        <v>1</v>
      </c>
    </row>
    <row r="277" spans="1:24">
      <c r="A277" s="1">
        <v>988</v>
      </c>
      <c r="B277" s="13">
        <v>40324</v>
      </c>
      <c r="C277" s="15">
        <v>70000082</v>
      </c>
      <c r="D277" s="1" t="s">
        <v>45</v>
      </c>
      <c r="E277" s="1" t="s">
        <v>54</v>
      </c>
      <c r="F277" s="12">
        <v>0</v>
      </c>
      <c r="G277" s="12">
        <v>1461.07</v>
      </c>
      <c r="H277" s="26" t="str">
        <f>MID(Tabla_Gtos_Ingresos7[[#This Row],[Subcuenta]],1,4)</f>
        <v>7000</v>
      </c>
      <c r="I277" s="27">
        <f>VALUE(MID(Tabla_Gtos_Ingresos7[[#This Row],[4 digitos]],1,3))</f>
        <v>700</v>
      </c>
      <c r="J277" s="27">
        <f>VALUE(MID(Tabla_Gtos_Ingresos7[[#This Row],[3 digitos]],1,2))</f>
        <v>70</v>
      </c>
      <c r="K277" s="28" t="str">
        <f>VLOOKUP(Tabla_Gtos_Ingresos7[[#This Row],[3 digitos]],PGC_Gtos_e_Ingresos[],4,FALSE)</f>
        <v>1a</v>
      </c>
      <c r="L277" s="30" t="str">
        <f>VLOOKUP(Tabla_Gtos_Ingresos7[[#This Row],[Grupo 1]],Tabla3[],4,FALSE)</f>
        <v>1. Importe Neto Cifra de Negocios</v>
      </c>
      <c r="M277" s="30" t="str">
        <f>VLOOKUP(Tabla_Gtos_Ingresos7[[#This Row],[Grupo 1]],Tabla3[],5,FALSE)</f>
        <v>1.a Ventas</v>
      </c>
      <c r="N277" s="28" t="str">
        <f>VLOOKUP(Tabla_Gtos_Ingresos7[[#This Row],[Grupo 1]],Tabla3[],10,FALSE)</f>
        <v>I</v>
      </c>
      <c r="O277" s="28" t="str">
        <f>VLOOKUP(Tabla_Gtos_Ingresos7[[#This Row],[Grupo 1]],Tabla3[],6,FALSE)</f>
        <v>Explotación</v>
      </c>
      <c r="P277" s="28">
        <f>VLOOKUP(Tabla_Gtos_Ingresos7[[#This Row],[Grupo 1]],Tabla3[],2,FALSE)</f>
        <v>1</v>
      </c>
      <c r="Q277" s="29" t="str">
        <f>VLOOKUP(Tabla_Gtos_Ingresos7[[#This Row],[3 digitos]],PGC_Gtos_e_Ingresos[],2,FALSE)</f>
        <v xml:space="preserve"> Ventas de mercaderías</v>
      </c>
      <c r="R277" s="30" t="str">
        <f>Tabla_Gtos_Ingresos7[[#This Row],[3 digitos]]&amp;"/"&amp;Tabla_Gtos_Ingresos7[[#This Row],[Nombre cuenta]]</f>
        <v>700/ Ventas de mercaderías</v>
      </c>
      <c r="S277" s="30">
        <f>YEAR(Tabla_Gtos_Ingresos7[[#This Row],[Fecha]])</f>
        <v>2010</v>
      </c>
      <c r="T277" s="27">
        <f>MONTH(Tabla_Gtos_Ingresos7[[#This Row],[Fecha]])</f>
        <v>5</v>
      </c>
      <c r="U277" s="30">
        <f>ROUNDUP(MONTH(Tabla_Gtos_Ingresos7[[#This Row],[Fecha]])/3, 0)</f>
        <v>2</v>
      </c>
      <c r="V277" s="30">
        <f>WEEKNUM(Tabla_Gtos_Ingresos7[[#This Row],[Fecha]])</f>
        <v>22</v>
      </c>
      <c r="W277" s="30">
        <f>(Tabla_Gtos_Ingresos7[[#This Row],[Factor]]*Tabla_Gtos_Ingresos7[[#This Row],[Haber]])+(Tabla_Gtos_Ingresos7[[#This Row],[Factor]]*Tabla_Gtos_Ingresos7[[#This Row],[Debe]])</f>
        <v>1461.07</v>
      </c>
      <c r="X277" s="30">
        <f>VLOOKUP(Tabla_Gtos_Ingresos7[[#This Row],[3 digitos]],PGC_Gtos_e_Ingresos[],3,FALSE)</f>
        <v>1</v>
      </c>
    </row>
    <row r="278" spans="1:24">
      <c r="A278" s="1">
        <v>1294</v>
      </c>
      <c r="B278" s="13">
        <v>40355</v>
      </c>
      <c r="C278" s="14">
        <v>60600002</v>
      </c>
      <c r="D278" s="10" t="s">
        <v>17</v>
      </c>
      <c r="E278" s="1" t="s">
        <v>308</v>
      </c>
      <c r="F278" s="12">
        <v>0</v>
      </c>
      <c r="G278" s="12">
        <v>594.02</v>
      </c>
      <c r="H278" s="26" t="str">
        <f>MID(Tabla_Gtos_Ingresos7[[#This Row],[Subcuenta]],1,4)</f>
        <v>6060</v>
      </c>
      <c r="I278" s="27">
        <f>VALUE(MID(Tabla_Gtos_Ingresos7[[#This Row],[4 digitos]],1,3))</f>
        <v>606</v>
      </c>
      <c r="J278" s="27">
        <f>VALUE(MID(Tabla_Gtos_Ingresos7[[#This Row],[3 digitos]],1,2))</f>
        <v>60</v>
      </c>
      <c r="K278" s="28" t="str">
        <f>VLOOKUP(Tabla_Gtos_Ingresos7[[#This Row],[3 digitos]],PGC_Gtos_e_Ingresos[],4,FALSE)</f>
        <v>4.a</v>
      </c>
      <c r="L278" s="30" t="str">
        <f>VLOOKUP(Tabla_Gtos_Ingresos7[[#This Row],[Grupo 1]],Tabla3[],4,FALSE)</f>
        <v>4. Aprovisionamientos</v>
      </c>
      <c r="M278" s="30" t="str">
        <f>VLOOKUP(Tabla_Gtos_Ingresos7[[#This Row],[Grupo 1]],Tabla3[],5,FALSE)</f>
        <v>4.a Consumos de Mercaderias</v>
      </c>
      <c r="N278" s="28" t="str">
        <f>VLOOKUP(Tabla_Gtos_Ingresos7[[#This Row],[Grupo 1]],Tabla3[],10,FALSE)</f>
        <v>G</v>
      </c>
      <c r="O278" s="28" t="str">
        <f>VLOOKUP(Tabla_Gtos_Ingresos7[[#This Row],[Grupo 1]],Tabla3[],6,FALSE)</f>
        <v>Explotación</v>
      </c>
      <c r="P278" s="28">
        <f>VLOOKUP(Tabla_Gtos_Ingresos7[[#This Row],[Grupo 1]],Tabla3[],2,FALSE)</f>
        <v>4</v>
      </c>
      <c r="Q278" s="29" t="str">
        <f>VLOOKUP(Tabla_Gtos_Ingresos7[[#This Row],[3 digitos]],PGC_Gtos_e_Ingresos[],2,FALSE)</f>
        <v xml:space="preserve"> Descuentos sobre compras por pronto pago</v>
      </c>
      <c r="R278" s="30" t="str">
        <f>Tabla_Gtos_Ingresos7[[#This Row],[3 digitos]]&amp;"/"&amp;Tabla_Gtos_Ingresos7[[#This Row],[Nombre cuenta]]</f>
        <v>606/ Descuentos sobre compras por pronto pago</v>
      </c>
      <c r="S278" s="30">
        <f>YEAR(Tabla_Gtos_Ingresos7[[#This Row],[Fecha]])</f>
        <v>2010</v>
      </c>
      <c r="T278" s="27">
        <f>MONTH(Tabla_Gtos_Ingresos7[[#This Row],[Fecha]])</f>
        <v>6</v>
      </c>
      <c r="U278" s="30">
        <f>ROUNDUP(MONTH(Tabla_Gtos_Ingresos7[[#This Row],[Fecha]])/3, 0)</f>
        <v>2</v>
      </c>
      <c r="V278" s="30">
        <f>WEEKNUM(Tabla_Gtos_Ingresos7[[#This Row],[Fecha]])</f>
        <v>26</v>
      </c>
      <c r="W278" s="30">
        <f>(Tabla_Gtos_Ingresos7[[#This Row],[Factor]]*Tabla_Gtos_Ingresos7[[#This Row],[Haber]])+(Tabla_Gtos_Ingresos7[[#This Row],[Factor]]*Tabla_Gtos_Ingresos7[[#This Row],[Debe]])</f>
        <v>594.02</v>
      </c>
      <c r="X278" s="30">
        <f>VLOOKUP(Tabla_Gtos_Ingresos7[[#This Row],[3 digitos]],PGC_Gtos_e_Ingresos[],3,FALSE)</f>
        <v>1</v>
      </c>
    </row>
    <row r="279" spans="1:24">
      <c r="A279" s="1">
        <v>1298</v>
      </c>
      <c r="B279" s="13">
        <v>40355</v>
      </c>
      <c r="C279" s="15">
        <v>60700008</v>
      </c>
      <c r="D279" s="1" t="s">
        <v>18</v>
      </c>
      <c r="E279" s="1" t="s">
        <v>338</v>
      </c>
      <c r="F279" s="12">
        <v>3502.62</v>
      </c>
      <c r="G279" s="12">
        <v>0</v>
      </c>
      <c r="H279" s="26" t="str">
        <f>MID(Tabla_Gtos_Ingresos7[[#This Row],[Subcuenta]],1,4)</f>
        <v>6070</v>
      </c>
      <c r="I279" s="27">
        <f>VALUE(MID(Tabla_Gtos_Ingresos7[[#This Row],[4 digitos]],1,3))</f>
        <v>607</v>
      </c>
      <c r="J279" s="27">
        <f>VALUE(MID(Tabla_Gtos_Ingresos7[[#This Row],[3 digitos]],1,2))</f>
        <v>60</v>
      </c>
      <c r="K279" s="28" t="str">
        <f>VLOOKUP(Tabla_Gtos_Ingresos7[[#This Row],[3 digitos]],PGC_Gtos_e_Ingresos[],4,FALSE)</f>
        <v>4.c</v>
      </c>
      <c r="L279" s="30" t="str">
        <f>VLOOKUP(Tabla_Gtos_Ingresos7[[#This Row],[Grupo 1]],Tabla3[],4,FALSE)</f>
        <v>4. Aprovisionamientos</v>
      </c>
      <c r="M279" s="30" t="str">
        <f>VLOOKUP(Tabla_Gtos_Ingresos7[[#This Row],[Grupo 1]],Tabla3[],5,FALSE)</f>
        <v>4.c Trabajos Realizados por Otras Empresas</v>
      </c>
      <c r="N279" s="28" t="str">
        <f>VLOOKUP(Tabla_Gtos_Ingresos7[[#This Row],[Grupo 1]],Tabla3[],10,FALSE)</f>
        <v>G</v>
      </c>
      <c r="O279" s="28" t="str">
        <f>VLOOKUP(Tabla_Gtos_Ingresos7[[#This Row],[Grupo 1]],Tabla3[],6,FALSE)</f>
        <v>Explotación</v>
      </c>
      <c r="P279" s="28">
        <f>VLOOKUP(Tabla_Gtos_Ingresos7[[#This Row],[Grupo 1]],Tabla3[],2,FALSE)</f>
        <v>4</v>
      </c>
      <c r="Q279" s="29" t="str">
        <f>VLOOKUP(Tabla_Gtos_Ingresos7[[#This Row],[3 digitos]],PGC_Gtos_e_Ingresos[],2,FALSE)</f>
        <v xml:space="preserve"> Trabajos realizados por otras empresas</v>
      </c>
      <c r="R279" s="30" t="str">
        <f>Tabla_Gtos_Ingresos7[[#This Row],[3 digitos]]&amp;"/"&amp;Tabla_Gtos_Ingresos7[[#This Row],[Nombre cuenta]]</f>
        <v>607/ Trabajos realizados por otras empresas</v>
      </c>
      <c r="S279" s="30">
        <f>YEAR(Tabla_Gtos_Ingresos7[[#This Row],[Fecha]])</f>
        <v>2010</v>
      </c>
      <c r="T279" s="27">
        <f>MONTH(Tabla_Gtos_Ingresos7[[#This Row],[Fecha]])</f>
        <v>6</v>
      </c>
      <c r="U279" s="30">
        <f>ROUNDUP(MONTH(Tabla_Gtos_Ingresos7[[#This Row],[Fecha]])/3, 0)</f>
        <v>2</v>
      </c>
      <c r="V279" s="30">
        <f>WEEKNUM(Tabla_Gtos_Ingresos7[[#This Row],[Fecha]])</f>
        <v>26</v>
      </c>
      <c r="W279" s="30">
        <f>(Tabla_Gtos_Ingresos7[[#This Row],[Factor]]*Tabla_Gtos_Ingresos7[[#This Row],[Haber]])+(Tabla_Gtos_Ingresos7[[#This Row],[Factor]]*Tabla_Gtos_Ingresos7[[#This Row],[Debe]])</f>
        <v>-3502.62</v>
      </c>
      <c r="X279" s="30">
        <f>VLOOKUP(Tabla_Gtos_Ingresos7[[#This Row],[3 digitos]],PGC_Gtos_e_Ingresos[],3,FALSE)</f>
        <v>-1</v>
      </c>
    </row>
    <row r="280" spans="1:24">
      <c r="A280" s="1">
        <v>1296</v>
      </c>
      <c r="B280" s="13">
        <v>40355</v>
      </c>
      <c r="C280" s="15">
        <v>60700001</v>
      </c>
      <c r="D280" s="1" t="s">
        <v>19</v>
      </c>
      <c r="E280" s="2" t="s">
        <v>652</v>
      </c>
      <c r="F280" s="12">
        <v>3074.49</v>
      </c>
      <c r="G280" s="12">
        <v>0</v>
      </c>
      <c r="H280" s="26" t="str">
        <f>MID(Tabla_Gtos_Ingresos7[[#This Row],[Subcuenta]],1,4)</f>
        <v>6070</v>
      </c>
      <c r="I280" s="27">
        <f>VALUE(MID(Tabla_Gtos_Ingresos7[[#This Row],[4 digitos]],1,3))</f>
        <v>607</v>
      </c>
      <c r="J280" s="27">
        <f>VALUE(MID(Tabla_Gtos_Ingresos7[[#This Row],[3 digitos]],1,2))</f>
        <v>60</v>
      </c>
      <c r="K280" s="28" t="str">
        <f>VLOOKUP(Tabla_Gtos_Ingresos7[[#This Row],[3 digitos]],PGC_Gtos_e_Ingresos[],4,FALSE)</f>
        <v>4.c</v>
      </c>
      <c r="L280" s="30" t="str">
        <f>VLOOKUP(Tabla_Gtos_Ingresos7[[#This Row],[Grupo 1]],Tabla3[],4,FALSE)</f>
        <v>4. Aprovisionamientos</v>
      </c>
      <c r="M280" s="30" t="str">
        <f>VLOOKUP(Tabla_Gtos_Ingresos7[[#This Row],[Grupo 1]],Tabla3[],5,FALSE)</f>
        <v>4.c Trabajos Realizados por Otras Empresas</v>
      </c>
      <c r="N280" s="28" t="str">
        <f>VLOOKUP(Tabla_Gtos_Ingresos7[[#This Row],[Grupo 1]],Tabla3[],10,FALSE)</f>
        <v>G</v>
      </c>
      <c r="O280" s="28" t="str">
        <f>VLOOKUP(Tabla_Gtos_Ingresos7[[#This Row],[Grupo 1]],Tabla3[],6,FALSE)</f>
        <v>Explotación</v>
      </c>
      <c r="P280" s="28">
        <f>VLOOKUP(Tabla_Gtos_Ingresos7[[#This Row],[Grupo 1]],Tabla3[],2,FALSE)</f>
        <v>4</v>
      </c>
      <c r="Q280" s="29" t="str">
        <f>VLOOKUP(Tabla_Gtos_Ingresos7[[#This Row],[3 digitos]],PGC_Gtos_e_Ingresos[],2,FALSE)</f>
        <v xml:space="preserve"> Trabajos realizados por otras empresas</v>
      </c>
      <c r="R280" s="30" t="str">
        <f>Tabla_Gtos_Ingresos7[[#This Row],[3 digitos]]&amp;"/"&amp;Tabla_Gtos_Ingresos7[[#This Row],[Nombre cuenta]]</f>
        <v>607/ Trabajos realizados por otras empresas</v>
      </c>
      <c r="S280" s="30">
        <f>YEAR(Tabla_Gtos_Ingresos7[[#This Row],[Fecha]])</f>
        <v>2010</v>
      </c>
      <c r="T280" s="27">
        <f>MONTH(Tabla_Gtos_Ingresos7[[#This Row],[Fecha]])</f>
        <v>6</v>
      </c>
      <c r="U280" s="30">
        <f>ROUNDUP(MONTH(Tabla_Gtos_Ingresos7[[#This Row],[Fecha]])/3, 0)</f>
        <v>2</v>
      </c>
      <c r="V280" s="30">
        <f>WEEKNUM(Tabla_Gtos_Ingresos7[[#This Row],[Fecha]])</f>
        <v>26</v>
      </c>
      <c r="W280" s="30">
        <f>(Tabla_Gtos_Ingresos7[[#This Row],[Factor]]*Tabla_Gtos_Ingresos7[[#This Row],[Haber]])+(Tabla_Gtos_Ingresos7[[#This Row],[Factor]]*Tabla_Gtos_Ingresos7[[#This Row],[Debe]])</f>
        <v>-3074.49</v>
      </c>
      <c r="X280" s="30">
        <f>VLOOKUP(Tabla_Gtos_Ingresos7[[#This Row],[3 digitos]],PGC_Gtos_e_Ingresos[],3,FALSE)</f>
        <v>-1</v>
      </c>
    </row>
    <row r="281" spans="1:24">
      <c r="A281" s="1">
        <v>1299</v>
      </c>
      <c r="B281" s="13">
        <v>40355</v>
      </c>
      <c r="C281" s="15">
        <v>62200042</v>
      </c>
      <c r="D281" s="1" t="s">
        <v>21</v>
      </c>
      <c r="E281" s="1" t="s">
        <v>656</v>
      </c>
      <c r="F281" s="12">
        <v>36.54</v>
      </c>
      <c r="G281" s="12">
        <v>0</v>
      </c>
      <c r="H281" s="26" t="str">
        <f>MID(Tabla_Gtos_Ingresos7[[#This Row],[Subcuenta]],1,4)</f>
        <v>6220</v>
      </c>
      <c r="I281" s="27">
        <f>VALUE(MID(Tabla_Gtos_Ingresos7[[#This Row],[4 digitos]],1,3))</f>
        <v>622</v>
      </c>
      <c r="J281" s="27">
        <f>VALUE(MID(Tabla_Gtos_Ingresos7[[#This Row],[3 digitos]],1,2))</f>
        <v>62</v>
      </c>
      <c r="K281" s="28" t="str">
        <f>VLOOKUP(Tabla_Gtos_Ingresos7[[#This Row],[3 digitos]],PGC_Gtos_e_Ingresos[],4,FALSE)</f>
        <v>7.a</v>
      </c>
      <c r="L281" s="30" t="str">
        <f>VLOOKUP(Tabla_Gtos_Ingresos7[[#This Row],[Grupo 1]],Tabla3[],4,FALSE)</f>
        <v>7. Otros Gastos de Explotación</v>
      </c>
      <c r="M281" s="30" t="str">
        <f>VLOOKUP(Tabla_Gtos_Ingresos7[[#This Row],[Grupo 1]],Tabla3[],5,FALSE)</f>
        <v>7.a Servicios Exteriores</v>
      </c>
      <c r="N281" s="28" t="str">
        <f>VLOOKUP(Tabla_Gtos_Ingresos7[[#This Row],[Grupo 1]],Tabla3[],10,FALSE)</f>
        <v>G</v>
      </c>
      <c r="O281" s="28" t="str">
        <f>VLOOKUP(Tabla_Gtos_Ingresos7[[#This Row],[Grupo 1]],Tabla3[],6,FALSE)</f>
        <v>Explotación</v>
      </c>
      <c r="P281" s="28">
        <f>VLOOKUP(Tabla_Gtos_Ingresos7[[#This Row],[Grupo 1]],Tabla3[],2,FALSE)</f>
        <v>7</v>
      </c>
      <c r="Q281" s="29" t="str">
        <f>VLOOKUP(Tabla_Gtos_Ingresos7[[#This Row],[3 digitos]],PGC_Gtos_e_Ingresos[],2,FALSE)</f>
        <v xml:space="preserve"> Reparaciones y conservación</v>
      </c>
      <c r="R281" s="30" t="str">
        <f>Tabla_Gtos_Ingresos7[[#This Row],[3 digitos]]&amp;"/"&amp;Tabla_Gtos_Ingresos7[[#This Row],[Nombre cuenta]]</f>
        <v>622/ Reparaciones y conservación</v>
      </c>
      <c r="S281" s="30">
        <f>YEAR(Tabla_Gtos_Ingresos7[[#This Row],[Fecha]])</f>
        <v>2010</v>
      </c>
      <c r="T281" s="27">
        <f>MONTH(Tabla_Gtos_Ingresos7[[#This Row],[Fecha]])</f>
        <v>6</v>
      </c>
      <c r="U281" s="30">
        <f>ROUNDUP(MONTH(Tabla_Gtos_Ingresos7[[#This Row],[Fecha]])/3, 0)</f>
        <v>2</v>
      </c>
      <c r="V281" s="30">
        <f>WEEKNUM(Tabla_Gtos_Ingresos7[[#This Row],[Fecha]])</f>
        <v>26</v>
      </c>
      <c r="W281" s="30">
        <f>(Tabla_Gtos_Ingresos7[[#This Row],[Factor]]*Tabla_Gtos_Ingresos7[[#This Row],[Haber]])+(Tabla_Gtos_Ingresos7[[#This Row],[Factor]]*Tabla_Gtos_Ingresos7[[#This Row],[Debe]])</f>
        <v>-36.54</v>
      </c>
      <c r="X281" s="30">
        <f>VLOOKUP(Tabla_Gtos_Ingresos7[[#This Row],[3 digitos]],PGC_Gtos_e_Ingresos[],3,FALSE)</f>
        <v>-1</v>
      </c>
    </row>
    <row r="282" spans="1:24">
      <c r="A282" s="1">
        <v>1279</v>
      </c>
      <c r="B282" s="13">
        <v>40355</v>
      </c>
      <c r="C282" s="15">
        <v>70000102</v>
      </c>
      <c r="D282" s="1" t="s">
        <v>45</v>
      </c>
      <c r="E282" s="1" t="s">
        <v>281</v>
      </c>
      <c r="F282" s="12">
        <v>0</v>
      </c>
      <c r="G282" s="12">
        <v>39.42</v>
      </c>
      <c r="H282" s="26" t="str">
        <f>MID(Tabla_Gtos_Ingresos7[[#This Row],[Subcuenta]],1,4)</f>
        <v>7000</v>
      </c>
      <c r="I282" s="27">
        <f>VALUE(MID(Tabla_Gtos_Ingresos7[[#This Row],[4 digitos]],1,3))</f>
        <v>700</v>
      </c>
      <c r="J282" s="27">
        <f>VALUE(MID(Tabla_Gtos_Ingresos7[[#This Row],[3 digitos]],1,2))</f>
        <v>70</v>
      </c>
      <c r="K282" s="28" t="str">
        <f>VLOOKUP(Tabla_Gtos_Ingresos7[[#This Row],[3 digitos]],PGC_Gtos_e_Ingresos[],4,FALSE)</f>
        <v>1a</v>
      </c>
      <c r="L282" s="30" t="str">
        <f>VLOOKUP(Tabla_Gtos_Ingresos7[[#This Row],[Grupo 1]],Tabla3[],4,FALSE)</f>
        <v>1. Importe Neto Cifra de Negocios</v>
      </c>
      <c r="M282" s="30" t="str">
        <f>VLOOKUP(Tabla_Gtos_Ingresos7[[#This Row],[Grupo 1]],Tabla3[],5,FALSE)</f>
        <v>1.a Ventas</v>
      </c>
      <c r="N282" s="28" t="str">
        <f>VLOOKUP(Tabla_Gtos_Ingresos7[[#This Row],[Grupo 1]],Tabla3[],10,FALSE)</f>
        <v>I</v>
      </c>
      <c r="O282" s="28" t="str">
        <f>VLOOKUP(Tabla_Gtos_Ingresos7[[#This Row],[Grupo 1]],Tabla3[],6,FALSE)</f>
        <v>Explotación</v>
      </c>
      <c r="P282" s="28">
        <f>VLOOKUP(Tabla_Gtos_Ingresos7[[#This Row],[Grupo 1]],Tabla3[],2,FALSE)</f>
        <v>1</v>
      </c>
      <c r="Q282" s="29" t="str">
        <f>VLOOKUP(Tabla_Gtos_Ingresos7[[#This Row],[3 digitos]],PGC_Gtos_e_Ingresos[],2,FALSE)</f>
        <v xml:space="preserve"> Ventas de mercaderías</v>
      </c>
      <c r="R282" s="30" t="str">
        <f>Tabla_Gtos_Ingresos7[[#This Row],[3 digitos]]&amp;"/"&amp;Tabla_Gtos_Ingresos7[[#This Row],[Nombre cuenta]]</f>
        <v>700/ Ventas de mercaderías</v>
      </c>
      <c r="S282" s="30">
        <f>YEAR(Tabla_Gtos_Ingresos7[[#This Row],[Fecha]])</f>
        <v>2010</v>
      </c>
      <c r="T282" s="27">
        <f>MONTH(Tabla_Gtos_Ingresos7[[#This Row],[Fecha]])</f>
        <v>6</v>
      </c>
      <c r="U282" s="30">
        <f>ROUNDUP(MONTH(Tabla_Gtos_Ingresos7[[#This Row],[Fecha]])/3, 0)</f>
        <v>2</v>
      </c>
      <c r="V282" s="30">
        <f>WEEKNUM(Tabla_Gtos_Ingresos7[[#This Row],[Fecha]])</f>
        <v>26</v>
      </c>
      <c r="W282" s="30">
        <f>(Tabla_Gtos_Ingresos7[[#This Row],[Factor]]*Tabla_Gtos_Ingresos7[[#This Row],[Haber]])+(Tabla_Gtos_Ingresos7[[#This Row],[Factor]]*Tabla_Gtos_Ingresos7[[#This Row],[Debe]])</f>
        <v>39.42</v>
      </c>
      <c r="X282" s="30">
        <f>VLOOKUP(Tabla_Gtos_Ingresos7[[#This Row],[3 digitos]],PGC_Gtos_e_Ingresos[],3,FALSE)</f>
        <v>1</v>
      </c>
    </row>
    <row r="283" spans="1:24">
      <c r="A283" s="1">
        <v>1280</v>
      </c>
      <c r="B283" s="13">
        <v>40355</v>
      </c>
      <c r="C283" s="15">
        <v>70000103</v>
      </c>
      <c r="D283" s="1" t="s">
        <v>45</v>
      </c>
      <c r="E283" s="1" t="s">
        <v>348</v>
      </c>
      <c r="F283" s="12">
        <v>0</v>
      </c>
      <c r="G283" s="12">
        <v>6872.99</v>
      </c>
      <c r="H283" s="26" t="str">
        <f>MID(Tabla_Gtos_Ingresos7[[#This Row],[Subcuenta]],1,4)</f>
        <v>7000</v>
      </c>
      <c r="I283" s="27">
        <f>VALUE(MID(Tabla_Gtos_Ingresos7[[#This Row],[4 digitos]],1,3))</f>
        <v>700</v>
      </c>
      <c r="J283" s="27">
        <f>VALUE(MID(Tabla_Gtos_Ingresos7[[#This Row],[3 digitos]],1,2))</f>
        <v>70</v>
      </c>
      <c r="K283" s="28" t="str">
        <f>VLOOKUP(Tabla_Gtos_Ingresos7[[#This Row],[3 digitos]],PGC_Gtos_e_Ingresos[],4,FALSE)</f>
        <v>1a</v>
      </c>
      <c r="L283" s="30" t="str">
        <f>VLOOKUP(Tabla_Gtos_Ingresos7[[#This Row],[Grupo 1]],Tabla3[],4,FALSE)</f>
        <v>1. Importe Neto Cifra de Negocios</v>
      </c>
      <c r="M283" s="30" t="str">
        <f>VLOOKUP(Tabla_Gtos_Ingresos7[[#This Row],[Grupo 1]],Tabla3[],5,FALSE)</f>
        <v>1.a Ventas</v>
      </c>
      <c r="N283" s="28" t="str">
        <f>VLOOKUP(Tabla_Gtos_Ingresos7[[#This Row],[Grupo 1]],Tabla3[],10,FALSE)</f>
        <v>I</v>
      </c>
      <c r="O283" s="28" t="str">
        <f>VLOOKUP(Tabla_Gtos_Ingresos7[[#This Row],[Grupo 1]],Tabla3[],6,FALSE)</f>
        <v>Explotación</v>
      </c>
      <c r="P283" s="28">
        <f>VLOOKUP(Tabla_Gtos_Ingresos7[[#This Row],[Grupo 1]],Tabla3[],2,FALSE)</f>
        <v>1</v>
      </c>
      <c r="Q283" s="29" t="str">
        <f>VLOOKUP(Tabla_Gtos_Ingresos7[[#This Row],[3 digitos]],PGC_Gtos_e_Ingresos[],2,FALSE)</f>
        <v xml:space="preserve"> Ventas de mercaderías</v>
      </c>
      <c r="R283" s="30" t="str">
        <f>Tabla_Gtos_Ingresos7[[#This Row],[3 digitos]]&amp;"/"&amp;Tabla_Gtos_Ingresos7[[#This Row],[Nombre cuenta]]</f>
        <v>700/ Ventas de mercaderías</v>
      </c>
      <c r="S283" s="30">
        <f>YEAR(Tabla_Gtos_Ingresos7[[#This Row],[Fecha]])</f>
        <v>2010</v>
      </c>
      <c r="T283" s="27">
        <f>MONTH(Tabla_Gtos_Ingresos7[[#This Row],[Fecha]])</f>
        <v>6</v>
      </c>
      <c r="U283" s="30">
        <f>ROUNDUP(MONTH(Tabla_Gtos_Ingresos7[[#This Row],[Fecha]])/3, 0)</f>
        <v>2</v>
      </c>
      <c r="V283" s="30">
        <f>WEEKNUM(Tabla_Gtos_Ingresos7[[#This Row],[Fecha]])</f>
        <v>26</v>
      </c>
      <c r="W283" s="30">
        <f>(Tabla_Gtos_Ingresos7[[#This Row],[Factor]]*Tabla_Gtos_Ingresos7[[#This Row],[Haber]])+(Tabla_Gtos_Ingresos7[[#This Row],[Factor]]*Tabla_Gtos_Ingresos7[[#This Row],[Debe]])</f>
        <v>6872.99</v>
      </c>
      <c r="X283" s="30">
        <f>VLOOKUP(Tabla_Gtos_Ingresos7[[#This Row],[3 digitos]],PGC_Gtos_e_Ingresos[],3,FALSE)</f>
        <v>1</v>
      </c>
    </row>
    <row r="284" spans="1:24">
      <c r="A284" s="1">
        <v>1281</v>
      </c>
      <c r="B284" s="13">
        <v>40355</v>
      </c>
      <c r="C284" s="15">
        <v>70000104</v>
      </c>
      <c r="D284" s="1" t="s">
        <v>45</v>
      </c>
      <c r="E284" s="1" t="s">
        <v>645</v>
      </c>
      <c r="F284" s="12">
        <v>0</v>
      </c>
      <c r="G284" s="12">
        <v>380.39</v>
      </c>
      <c r="H284" s="26" t="str">
        <f>MID(Tabla_Gtos_Ingresos7[[#This Row],[Subcuenta]],1,4)</f>
        <v>7000</v>
      </c>
      <c r="I284" s="27">
        <f>VALUE(MID(Tabla_Gtos_Ingresos7[[#This Row],[4 digitos]],1,3))</f>
        <v>700</v>
      </c>
      <c r="J284" s="27">
        <f>VALUE(MID(Tabla_Gtos_Ingresos7[[#This Row],[3 digitos]],1,2))</f>
        <v>70</v>
      </c>
      <c r="K284" s="28" t="str">
        <f>VLOOKUP(Tabla_Gtos_Ingresos7[[#This Row],[3 digitos]],PGC_Gtos_e_Ingresos[],4,FALSE)</f>
        <v>1a</v>
      </c>
      <c r="L284" s="30" t="str">
        <f>VLOOKUP(Tabla_Gtos_Ingresos7[[#This Row],[Grupo 1]],Tabla3[],4,FALSE)</f>
        <v>1. Importe Neto Cifra de Negocios</v>
      </c>
      <c r="M284" s="30" t="str">
        <f>VLOOKUP(Tabla_Gtos_Ingresos7[[#This Row],[Grupo 1]],Tabla3[],5,FALSE)</f>
        <v>1.a Ventas</v>
      </c>
      <c r="N284" s="28" t="str">
        <f>VLOOKUP(Tabla_Gtos_Ingresos7[[#This Row],[Grupo 1]],Tabla3[],10,FALSE)</f>
        <v>I</v>
      </c>
      <c r="O284" s="28" t="str">
        <f>VLOOKUP(Tabla_Gtos_Ingresos7[[#This Row],[Grupo 1]],Tabla3[],6,FALSE)</f>
        <v>Explotación</v>
      </c>
      <c r="P284" s="28">
        <f>VLOOKUP(Tabla_Gtos_Ingresos7[[#This Row],[Grupo 1]],Tabla3[],2,FALSE)</f>
        <v>1</v>
      </c>
      <c r="Q284" s="29" t="str">
        <f>VLOOKUP(Tabla_Gtos_Ingresos7[[#This Row],[3 digitos]],PGC_Gtos_e_Ingresos[],2,FALSE)</f>
        <v xml:space="preserve"> Ventas de mercaderías</v>
      </c>
      <c r="R284" s="30" t="str">
        <f>Tabla_Gtos_Ingresos7[[#This Row],[3 digitos]]&amp;"/"&amp;Tabla_Gtos_Ingresos7[[#This Row],[Nombre cuenta]]</f>
        <v>700/ Ventas de mercaderías</v>
      </c>
      <c r="S284" s="30">
        <f>YEAR(Tabla_Gtos_Ingresos7[[#This Row],[Fecha]])</f>
        <v>2010</v>
      </c>
      <c r="T284" s="27">
        <f>MONTH(Tabla_Gtos_Ingresos7[[#This Row],[Fecha]])</f>
        <v>6</v>
      </c>
      <c r="U284" s="30">
        <f>ROUNDUP(MONTH(Tabla_Gtos_Ingresos7[[#This Row],[Fecha]])/3, 0)</f>
        <v>2</v>
      </c>
      <c r="V284" s="30">
        <f>WEEKNUM(Tabla_Gtos_Ingresos7[[#This Row],[Fecha]])</f>
        <v>26</v>
      </c>
      <c r="W284" s="30">
        <f>(Tabla_Gtos_Ingresos7[[#This Row],[Factor]]*Tabla_Gtos_Ingresos7[[#This Row],[Haber]])+(Tabla_Gtos_Ingresos7[[#This Row],[Factor]]*Tabla_Gtos_Ingresos7[[#This Row],[Debe]])</f>
        <v>380.39</v>
      </c>
      <c r="X284" s="30">
        <f>VLOOKUP(Tabla_Gtos_Ingresos7[[#This Row],[3 digitos]],PGC_Gtos_e_Ingresos[],3,FALSE)</f>
        <v>1</v>
      </c>
    </row>
    <row r="285" spans="1:24">
      <c r="A285" s="1">
        <v>1282</v>
      </c>
      <c r="B285" s="13">
        <v>40355</v>
      </c>
      <c r="C285" s="15">
        <v>70000105</v>
      </c>
      <c r="D285" s="1" t="s">
        <v>45</v>
      </c>
      <c r="E285" s="1" t="s">
        <v>282</v>
      </c>
      <c r="F285" s="12">
        <v>0</v>
      </c>
      <c r="G285" s="12">
        <v>138.53</v>
      </c>
      <c r="H285" s="26" t="str">
        <f>MID(Tabla_Gtos_Ingresos7[[#This Row],[Subcuenta]],1,4)</f>
        <v>7000</v>
      </c>
      <c r="I285" s="27">
        <f>VALUE(MID(Tabla_Gtos_Ingresos7[[#This Row],[4 digitos]],1,3))</f>
        <v>700</v>
      </c>
      <c r="J285" s="27">
        <f>VALUE(MID(Tabla_Gtos_Ingresos7[[#This Row],[3 digitos]],1,2))</f>
        <v>70</v>
      </c>
      <c r="K285" s="28" t="str">
        <f>VLOOKUP(Tabla_Gtos_Ingresos7[[#This Row],[3 digitos]],PGC_Gtos_e_Ingresos[],4,FALSE)</f>
        <v>1a</v>
      </c>
      <c r="L285" s="30" t="str">
        <f>VLOOKUP(Tabla_Gtos_Ingresos7[[#This Row],[Grupo 1]],Tabla3[],4,FALSE)</f>
        <v>1. Importe Neto Cifra de Negocios</v>
      </c>
      <c r="M285" s="30" t="str">
        <f>VLOOKUP(Tabla_Gtos_Ingresos7[[#This Row],[Grupo 1]],Tabla3[],5,FALSE)</f>
        <v>1.a Ventas</v>
      </c>
      <c r="N285" s="28" t="str">
        <f>VLOOKUP(Tabla_Gtos_Ingresos7[[#This Row],[Grupo 1]],Tabla3[],10,FALSE)</f>
        <v>I</v>
      </c>
      <c r="O285" s="28" t="str">
        <f>VLOOKUP(Tabla_Gtos_Ingresos7[[#This Row],[Grupo 1]],Tabla3[],6,FALSE)</f>
        <v>Explotación</v>
      </c>
      <c r="P285" s="28">
        <f>VLOOKUP(Tabla_Gtos_Ingresos7[[#This Row],[Grupo 1]],Tabla3[],2,FALSE)</f>
        <v>1</v>
      </c>
      <c r="Q285" s="29" t="str">
        <f>VLOOKUP(Tabla_Gtos_Ingresos7[[#This Row],[3 digitos]],PGC_Gtos_e_Ingresos[],2,FALSE)</f>
        <v xml:space="preserve"> Ventas de mercaderías</v>
      </c>
      <c r="R285" s="30" t="str">
        <f>Tabla_Gtos_Ingresos7[[#This Row],[3 digitos]]&amp;"/"&amp;Tabla_Gtos_Ingresos7[[#This Row],[Nombre cuenta]]</f>
        <v>700/ Ventas de mercaderías</v>
      </c>
      <c r="S285" s="30">
        <f>YEAR(Tabla_Gtos_Ingresos7[[#This Row],[Fecha]])</f>
        <v>2010</v>
      </c>
      <c r="T285" s="27">
        <f>MONTH(Tabla_Gtos_Ingresos7[[#This Row],[Fecha]])</f>
        <v>6</v>
      </c>
      <c r="U285" s="30">
        <f>ROUNDUP(MONTH(Tabla_Gtos_Ingresos7[[#This Row],[Fecha]])/3, 0)</f>
        <v>2</v>
      </c>
      <c r="V285" s="30">
        <f>WEEKNUM(Tabla_Gtos_Ingresos7[[#This Row],[Fecha]])</f>
        <v>26</v>
      </c>
      <c r="W285" s="30">
        <f>(Tabla_Gtos_Ingresos7[[#This Row],[Factor]]*Tabla_Gtos_Ingresos7[[#This Row],[Haber]])+(Tabla_Gtos_Ingresos7[[#This Row],[Factor]]*Tabla_Gtos_Ingresos7[[#This Row],[Debe]])</f>
        <v>138.53</v>
      </c>
      <c r="X285" s="30">
        <f>VLOOKUP(Tabla_Gtos_Ingresos7[[#This Row],[3 digitos]],PGC_Gtos_e_Ingresos[],3,FALSE)</f>
        <v>1</v>
      </c>
    </row>
    <row r="286" spans="1:24">
      <c r="A286" s="1">
        <v>1283</v>
      </c>
      <c r="B286" s="13">
        <v>40355</v>
      </c>
      <c r="C286" s="15">
        <v>70000106</v>
      </c>
      <c r="D286" s="1" t="s">
        <v>45</v>
      </c>
      <c r="E286" s="1" t="s">
        <v>609</v>
      </c>
      <c r="F286" s="12">
        <v>0</v>
      </c>
      <c r="G286" s="12">
        <v>101.79</v>
      </c>
      <c r="H286" s="26" t="str">
        <f>MID(Tabla_Gtos_Ingresos7[[#This Row],[Subcuenta]],1,4)</f>
        <v>7000</v>
      </c>
      <c r="I286" s="27">
        <f>VALUE(MID(Tabla_Gtos_Ingresos7[[#This Row],[4 digitos]],1,3))</f>
        <v>700</v>
      </c>
      <c r="J286" s="27">
        <f>VALUE(MID(Tabla_Gtos_Ingresos7[[#This Row],[3 digitos]],1,2))</f>
        <v>70</v>
      </c>
      <c r="K286" s="28" t="str">
        <f>VLOOKUP(Tabla_Gtos_Ingresos7[[#This Row],[3 digitos]],PGC_Gtos_e_Ingresos[],4,FALSE)</f>
        <v>1a</v>
      </c>
      <c r="L286" s="30" t="str">
        <f>VLOOKUP(Tabla_Gtos_Ingresos7[[#This Row],[Grupo 1]],Tabla3[],4,FALSE)</f>
        <v>1. Importe Neto Cifra de Negocios</v>
      </c>
      <c r="M286" s="30" t="str">
        <f>VLOOKUP(Tabla_Gtos_Ingresos7[[#This Row],[Grupo 1]],Tabla3[],5,FALSE)</f>
        <v>1.a Ventas</v>
      </c>
      <c r="N286" s="28" t="str">
        <f>VLOOKUP(Tabla_Gtos_Ingresos7[[#This Row],[Grupo 1]],Tabla3[],10,FALSE)</f>
        <v>I</v>
      </c>
      <c r="O286" s="28" t="str">
        <f>VLOOKUP(Tabla_Gtos_Ingresos7[[#This Row],[Grupo 1]],Tabla3[],6,FALSE)</f>
        <v>Explotación</v>
      </c>
      <c r="P286" s="28">
        <f>VLOOKUP(Tabla_Gtos_Ingresos7[[#This Row],[Grupo 1]],Tabla3[],2,FALSE)</f>
        <v>1</v>
      </c>
      <c r="Q286" s="29" t="str">
        <f>VLOOKUP(Tabla_Gtos_Ingresos7[[#This Row],[3 digitos]],PGC_Gtos_e_Ingresos[],2,FALSE)</f>
        <v xml:space="preserve"> Ventas de mercaderías</v>
      </c>
      <c r="R286" s="30" t="str">
        <f>Tabla_Gtos_Ingresos7[[#This Row],[3 digitos]]&amp;"/"&amp;Tabla_Gtos_Ingresos7[[#This Row],[Nombre cuenta]]</f>
        <v>700/ Ventas de mercaderías</v>
      </c>
      <c r="S286" s="30">
        <f>YEAR(Tabla_Gtos_Ingresos7[[#This Row],[Fecha]])</f>
        <v>2010</v>
      </c>
      <c r="T286" s="27">
        <f>MONTH(Tabla_Gtos_Ingresos7[[#This Row],[Fecha]])</f>
        <v>6</v>
      </c>
      <c r="U286" s="30">
        <f>ROUNDUP(MONTH(Tabla_Gtos_Ingresos7[[#This Row],[Fecha]])/3, 0)</f>
        <v>2</v>
      </c>
      <c r="V286" s="30">
        <f>WEEKNUM(Tabla_Gtos_Ingresos7[[#This Row],[Fecha]])</f>
        <v>26</v>
      </c>
      <c r="W286" s="30">
        <f>(Tabla_Gtos_Ingresos7[[#This Row],[Factor]]*Tabla_Gtos_Ingresos7[[#This Row],[Haber]])+(Tabla_Gtos_Ingresos7[[#This Row],[Factor]]*Tabla_Gtos_Ingresos7[[#This Row],[Debe]])</f>
        <v>101.79</v>
      </c>
      <c r="X286" s="30">
        <f>VLOOKUP(Tabla_Gtos_Ingresos7[[#This Row],[3 digitos]],PGC_Gtos_e_Ingresos[],3,FALSE)</f>
        <v>1</v>
      </c>
    </row>
    <row r="287" spans="1:24">
      <c r="A287" s="1">
        <v>1284</v>
      </c>
      <c r="B287" s="13">
        <v>40355</v>
      </c>
      <c r="C287" s="15">
        <v>70000107</v>
      </c>
      <c r="D287" s="1" t="s">
        <v>45</v>
      </c>
      <c r="E287" s="1" t="s">
        <v>242</v>
      </c>
      <c r="F287" s="12">
        <v>0</v>
      </c>
      <c r="G287" s="12">
        <v>537.67999999999995</v>
      </c>
      <c r="H287" s="26" t="str">
        <f>MID(Tabla_Gtos_Ingresos7[[#This Row],[Subcuenta]],1,4)</f>
        <v>7000</v>
      </c>
      <c r="I287" s="27">
        <f>VALUE(MID(Tabla_Gtos_Ingresos7[[#This Row],[4 digitos]],1,3))</f>
        <v>700</v>
      </c>
      <c r="J287" s="27">
        <f>VALUE(MID(Tabla_Gtos_Ingresos7[[#This Row],[3 digitos]],1,2))</f>
        <v>70</v>
      </c>
      <c r="K287" s="28" t="str">
        <f>VLOOKUP(Tabla_Gtos_Ingresos7[[#This Row],[3 digitos]],PGC_Gtos_e_Ingresos[],4,FALSE)</f>
        <v>1a</v>
      </c>
      <c r="L287" s="30" t="str">
        <f>VLOOKUP(Tabla_Gtos_Ingresos7[[#This Row],[Grupo 1]],Tabla3[],4,FALSE)</f>
        <v>1. Importe Neto Cifra de Negocios</v>
      </c>
      <c r="M287" s="30" t="str">
        <f>VLOOKUP(Tabla_Gtos_Ingresos7[[#This Row],[Grupo 1]],Tabla3[],5,FALSE)</f>
        <v>1.a Ventas</v>
      </c>
      <c r="N287" s="28" t="str">
        <f>VLOOKUP(Tabla_Gtos_Ingresos7[[#This Row],[Grupo 1]],Tabla3[],10,FALSE)</f>
        <v>I</v>
      </c>
      <c r="O287" s="28" t="str">
        <f>VLOOKUP(Tabla_Gtos_Ingresos7[[#This Row],[Grupo 1]],Tabla3[],6,FALSE)</f>
        <v>Explotación</v>
      </c>
      <c r="P287" s="28">
        <f>VLOOKUP(Tabla_Gtos_Ingresos7[[#This Row],[Grupo 1]],Tabla3[],2,FALSE)</f>
        <v>1</v>
      </c>
      <c r="Q287" s="29" t="str">
        <f>VLOOKUP(Tabla_Gtos_Ingresos7[[#This Row],[3 digitos]],PGC_Gtos_e_Ingresos[],2,FALSE)</f>
        <v xml:space="preserve"> Ventas de mercaderías</v>
      </c>
      <c r="R287" s="30" t="str">
        <f>Tabla_Gtos_Ingresos7[[#This Row],[3 digitos]]&amp;"/"&amp;Tabla_Gtos_Ingresos7[[#This Row],[Nombre cuenta]]</f>
        <v>700/ Ventas de mercaderías</v>
      </c>
      <c r="S287" s="30">
        <f>YEAR(Tabla_Gtos_Ingresos7[[#This Row],[Fecha]])</f>
        <v>2010</v>
      </c>
      <c r="T287" s="27">
        <f>MONTH(Tabla_Gtos_Ingresos7[[#This Row],[Fecha]])</f>
        <v>6</v>
      </c>
      <c r="U287" s="30">
        <f>ROUNDUP(MONTH(Tabla_Gtos_Ingresos7[[#This Row],[Fecha]])/3, 0)</f>
        <v>2</v>
      </c>
      <c r="V287" s="30">
        <f>WEEKNUM(Tabla_Gtos_Ingresos7[[#This Row],[Fecha]])</f>
        <v>26</v>
      </c>
      <c r="W287" s="30">
        <f>(Tabla_Gtos_Ingresos7[[#This Row],[Factor]]*Tabla_Gtos_Ingresos7[[#This Row],[Haber]])+(Tabla_Gtos_Ingresos7[[#This Row],[Factor]]*Tabla_Gtos_Ingresos7[[#This Row],[Debe]])</f>
        <v>537.67999999999995</v>
      </c>
      <c r="X287" s="30">
        <f>VLOOKUP(Tabla_Gtos_Ingresos7[[#This Row],[3 digitos]],PGC_Gtos_e_Ingresos[],3,FALSE)</f>
        <v>1</v>
      </c>
    </row>
    <row r="288" spans="1:24">
      <c r="A288" s="1">
        <v>1285</v>
      </c>
      <c r="B288" s="13">
        <v>40355</v>
      </c>
      <c r="C288" s="15">
        <v>70000108</v>
      </c>
      <c r="D288" s="1" t="s">
        <v>45</v>
      </c>
      <c r="E288" s="1" t="s">
        <v>333</v>
      </c>
      <c r="F288" s="12">
        <v>0</v>
      </c>
      <c r="G288" s="12">
        <v>216.35</v>
      </c>
      <c r="H288" s="26" t="str">
        <f>MID(Tabla_Gtos_Ingresos7[[#This Row],[Subcuenta]],1,4)</f>
        <v>7000</v>
      </c>
      <c r="I288" s="27">
        <f>VALUE(MID(Tabla_Gtos_Ingresos7[[#This Row],[4 digitos]],1,3))</f>
        <v>700</v>
      </c>
      <c r="J288" s="27">
        <f>VALUE(MID(Tabla_Gtos_Ingresos7[[#This Row],[3 digitos]],1,2))</f>
        <v>70</v>
      </c>
      <c r="K288" s="28" t="str">
        <f>VLOOKUP(Tabla_Gtos_Ingresos7[[#This Row],[3 digitos]],PGC_Gtos_e_Ingresos[],4,FALSE)</f>
        <v>1a</v>
      </c>
      <c r="L288" s="30" t="str">
        <f>VLOOKUP(Tabla_Gtos_Ingresos7[[#This Row],[Grupo 1]],Tabla3[],4,FALSE)</f>
        <v>1. Importe Neto Cifra de Negocios</v>
      </c>
      <c r="M288" s="30" t="str">
        <f>VLOOKUP(Tabla_Gtos_Ingresos7[[#This Row],[Grupo 1]],Tabla3[],5,FALSE)</f>
        <v>1.a Ventas</v>
      </c>
      <c r="N288" s="28" t="str">
        <f>VLOOKUP(Tabla_Gtos_Ingresos7[[#This Row],[Grupo 1]],Tabla3[],10,FALSE)</f>
        <v>I</v>
      </c>
      <c r="O288" s="28" t="str">
        <f>VLOOKUP(Tabla_Gtos_Ingresos7[[#This Row],[Grupo 1]],Tabla3[],6,FALSE)</f>
        <v>Explotación</v>
      </c>
      <c r="P288" s="28">
        <f>VLOOKUP(Tabla_Gtos_Ingresos7[[#This Row],[Grupo 1]],Tabla3[],2,FALSE)</f>
        <v>1</v>
      </c>
      <c r="Q288" s="29" t="str">
        <f>VLOOKUP(Tabla_Gtos_Ingresos7[[#This Row],[3 digitos]],PGC_Gtos_e_Ingresos[],2,FALSE)</f>
        <v xml:space="preserve"> Ventas de mercaderías</v>
      </c>
      <c r="R288" s="30" t="str">
        <f>Tabla_Gtos_Ingresos7[[#This Row],[3 digitos]]&amp;"/"&amp;Tabla_Gtos_Ingresos7[[#This Row],[Nombre cuenta]]</f>
        <v>700/ Ventas de mercaderías</v>
      </c>
      <c r="S288" s="30">
        <f>YEAR(Tabla_Gtos_Ingresos7[[#This Row],[Fecha]])</f>
        <v>2010</v>
      </c>
      <c r="T288" s="27">
        <f>MONTH(Tabla_Gtos_Ingresos7[[#This Row],[Fecha]])</f>
        <v>6</v>
      </c>
      <c r="U288" s="30">
        <f>ROUNDUP(MONTH(Tabla_Gtos_Ingresos7[[#This Row],[Fecha]])/3, 0)</f>
        <v>2</v>
      </c>
      <c r="V288" s="30">
        <f>WEEKNUM(Tabla_Gtos_Ingresos7[[#This Row],[Fecha]])</f>
        <v>26</v>
      </c>
      <c r="W288" s="30">
        <f>(Tabla_Gtos_Ingresos7[[#This Row],[Factor]]*Tabla_Gtos_Ingresos7[[#This Row],[Haber]])+(Tabla_Gtos_Ingresos7[[#This Row],[Factor]]*Tabla_Gtos_Ingresos7[[#This Row],[Debe]])</f>
        <v>216.35</v>
      </c>
      <c r="X288" s="30">
        <f>VLOOKUP(Tabla_Gtos_Ingresos7[[#This Row],[3 digitos]],PGC_Gtos_e_Ingresos[],3,FALSE)</f>
        <v>1</v>
      </c>
    </row>
    <row r="289" spans="1:24">
      <c r="A289" s="1">
        <v>1286</v>
      </c>
      <c r="B289" s="13">
        <v>40355</v>
      </c>
      <c r="C289" s="15">
        <v>70000109</v>
      </c>
      <c r="D289" s="1" t="s">
        <v>45</v>
      </c>
      <c r="E289" s="1" t="s">
        <v>610</v>
      </c>
      <c r="F289" s="12">
        <v>0</v>
      </c>
      <c r="G289" s="12">
        <v>201.08</v>
      </c>
      <c r="H289" s="26" t="str">
        <f>MID(Tabla_Gtos_Ingresos7[[#This Row],[Subcuenta]],1,4)</f>
        <v>7000</v>
      </c>
      <c r="I289" s="27">
        <f>VALUE(MID(Tabla_Gtos_Ingresos7[[#This Row],[4 digitos]],1,3))</f>
        <v>700</v>
      </c>
      <c r="J289" s="27">
        <f>VALUE(MID(Tabla_Gtos_Ingresos7[[#This Row],[3 digitos]],1,2))</f>
        <v>70</v>
      </c>
      <c r="K289" s="28" t="str">
        <f>VLOOKUP(Tabla_Gtos_Ingresos7[[#This Row],[3 digitos]],PGC_Gtos_e_Ingresos[],4,FALSE)</f>
        <v>1a</v>
      </c>
      <c r="L289" s="30" t="str">
        <f>VLOOKUP(Tabla_Gtos_Ingresos7[[#This Row],[Grupo 1]],Tabla3[],4,FALSE)</f>
        <v>1. Importe Neto Cifra de Negocios</v>
      </c>
      <c r="M289" s="30" t="str">
        <f>VLOOKUP(Tabla_Gtos_Ingresos7[[#This Row],[Grupo 1]],Tabla3[],5,FALSE)</f>
        <v>1.a Ventas</v>
      </c>
      <c r="N289" s="28" t="str">
        <f>VLOOKUP(Tabla_Gtos_Ingresos7[[#This Row],[Grupo 1]],Tabla3[],10,FALSE)</f>
        <v>I</v>
      </c>
      <c r="O289" s="28" t="str">
        <f>VLOOKUP(Tabla_Gtos_Ingresos7[[#This Row],[Grupo 1]],Tabla3[],6,FALSE)</f>
        <v>Explotación</v>
      </c>
      <c r="P289" s="28">
        <f>VLOOKUP(Tabla_Gtos_Ingresos7[[#This Row],[Grupo 1]],Tabla3[],2,FALSE)</f>
        <v>1</v>
      </c>
      <c r="Q289" s="29" t="str">
        <f>VLOOKUP(Tabla_Gtos_Ingresos7[[#This Row],[3 digitos]],PGC_Gtos_e_Ingresos[],2,FALSE)</f>
        <v xml:space="preserve"> Ventas de mercaderías</v>
      </c>
      <c r="R289" s="30" t="str">
        <f>Tabla_Gtos_Ingresos7[[#This Row],[3 digitos]]&amp;"/"&amp;Tabla_Gtos_Ingresos7[[#This Row],[Nombre cuenta]]</f>
        <v>700/ Ventas de mercaderías</v>
      </c>
      <c r="S289" s="30">
        <f>YEAR(Tabla_Gtos_Ingresos7[[#This Row],[Fecha]])</f>
        <v>2010</v>
      </c>
      <c r="T289" s="27">
        <f>MONTH(Tabla_Gtos_Ingresos7[[#This Row],[Fecha]])</f>
        <v>6</v>
      </c>
      <c r="U289" s="30">
        <f>ROUNDUP(MONTH(Tabla_Gtos_Ingresos7[[#This Row],[Fecha]])/3, 0)</f>
        <v>2</v>
      </c>
      <c r="V289" s="30">
        <f>WEEKNUM(Tabla_Gtos_Ingresos7[[#This Row],[Fecha]])</f>
        <v>26</v>
      </c>
      <c r="W289" s="30">
        <f>(Tabla_Gtos_Ingresos7[[#This Row],[Factor]]*Tabla_Gtos_Ingresos7[[#This Row],[Haber]])+(Tabla_Gtos_Ingresos7[[#This Row],[Factor]]*Tabla_Gtos_Ingresos7[[#This Row],[Debe]])</f>
        <v>201.08</v>
      </c>
      <c r="X289" s="30">
        <f>VLOOKUP(Tabla_Gtos_Ingresos7[[#This Row],[3 digitos]],PGC_Gtos_e_Ingresos[],3,FALSE)</f>
        <v>1</v>
      </c>
    </row>
    <row r="290" spans="1:24">
      <c r="A290" s="1">
        <v>1287</v>
      </c>
      <c r="B290" s="13">
        <v>40355</v>
      </c>
      <c r="C290" s="15">
        <v>70000110</v>
      </c>
      <c r="D290" s="1" t="s">
        <v>45</v>
      </c>
      <c r="E290" s="1" t="s">
        <v>58</v>
      </c>
      <c r="F290" s="12">
        <v>0</v>
      </c>
      <c r="G290" s="12">
        <v>61.79</v>
      </c>
      <c r="H290" s="26" t="str">
        <f>MID(Tabla_Gtos_Ingresos7[[#This Row],[Subcuenta]],1,4)</f>
        <v>7000</v>
      </c>
      <c r="I290" s="27">
        <f>VALUE(MID(Tabla_Gtos_Ingresos7[[#This Row],[4 digitos]],1,3))</f>
        <v>700</v>
      </c>
      <c r="J290" s="27">
        <f>VALUE(MID(Tabla_Gtos_Ingresos7[[#This Row],[3 digitos]],1,2))</f>
        <v>70</v>
      </c>
      <c r="K290" s="28" t="str">
        <f>VLOOKUP(Tabla_Gtos_Ingresos7[[#This Row],[3 digitos]],PGC_Gtos_e_Ingresos[],4,FALSE)</f>
        <v>1a</v>
      </c>
      <c r="L290" s="30" t="str">
        <f>VLOOKUP(Tabla_Gtos_Ingresos7[[#This Row],[Grupo 1]],Tabla3[],4,FALSE)</f>
        <v>1. Importe Neto Cifra de Negocios</v>
      </c>
      <c r="M290" s="30" t="str">
        <f>VLOOKUP(Tabla_Gtos_Ingresos7[[#This Row],[Grupo 1]],Tabla3[],5,FALSE)</f>
        <v>1.a Ventas</v>
      </c>
      <c r="N290" s="28" t="str">
        <f>VLOOKUP(Tabla_Gtos_Ingresos7[[#This Row],[Grupo 1]],Tabla3[],10,FALSE)</f>
        <v>I</v>
      </c>
      <c r="O290" s="28" t="str">
        <f>VLOOKUP(Tabla_Gtos_Ingresos7[[#This Row],[Grupo 1]],Tabla3[],6,FALSE)</f>
        <v>Explotación</v>
      </c>
      <c r="P290" s="28">
        <f>VLOOKUP(Tabla_Gtos_Ingresos7[[#This Row],[Grupo 1]],Tabla3[],2,FALSE)</f>
        <v>1</v>
      </c>
      <c r="Q290" s="29" t="str">
        <f>VLOOKUP(Tabla_Gtos_Ingresos7[[#This Row],[3 digitos]],PGC_Gtos_e_Ingresos[],2,FALSE)</f>
        <v xml:space="preserve"> Ventas de mercaderías</v>
      </c>
      <c r="R290" s="30" t="str">
        <f>Tabla_Gtos_Ingresos7[[#This Row],[3 digitos]]&amp;"/"&amp;Tabla_Gtos_Ingresos7[[#This Row],[Nombre cuenta]]</f>
        <v>700/ Ventas de mercaderías</v>
      </c>
      <c r="S290" s="30">
        <f>YEAR(Tabla_Gtos_Ingresos7[[#This Row],[Fecha]])</f>
        <v>2010</v>
      </c>
      <c r="T290" s="27">
        <f>MONTH(Tabla_Gtos_Ingresos7[[#This Row],[Fecha]])</f>
        <v>6</v>
      </c>
      <c r="U290" s="30">
        <f>ROUNDUP(MONTH(Tabla_Gtos_Ingresos7[[#This Row],[Fecha]])/3, 0)</f>
        <v>2</v>
      </c>
      <c r="V290" s="30">
        <f>WEEKNUM(Tabla_Gtos_Ingresos7[[#This Row],[Fecha]])</f>
        <v>26</v>
      </c>
      <c r="W290" s="30">
        <f>(Tabla_Gtos_Ingresos7[[#This Row],[Factor]]*Tabla_Gtos_Ingresos7[[#This Row],[Haber]])+(Tabla_Gtos_Ingresos7[[#This Row],[Factor]]*Tabla_Gtos_Ingresos7[[#This Row],[Debe]])</f>
        <v>61.79</v>
      </c>
      <c r="X290" s="30">
        <f>VLOOKUP(Tabla_Gtos_Ingresos7[[#This Row],[3 digitos]],PGC_Gtos_e_Ingresos[],3,FALSE)</f>
        <v>1</v>
      </c>
    </row>
    <row r="291" spans="1:24">
      <c r="A291" s="1">
        <v>1288</v>
      </c>
      <c r="B291" s="13">
        <v>40355</v>
      </c>
      <c r="C291" s="15">
        <v>70000111</v>
      </c>
      <c r="D291" s="1" t="s">
        <v>45</v>
      </c>
      <c r="E291" s="1" t="s">
        <v>722</v>
      </c>
      <c r="F291" s="12">
        <v>0</v>
      </c>
      <c r="G291" s="12">
        <v>27</v>
      </c>
      <c r="H291" s="26" t="str">
        <f>MID(Tabla_Gtos_Ingresos7[[#This Row],[Subcuenta]],1,4)</f>
        <v>7000</v>
      </c>
      <c r="I291" s="27">
        <f>VALUE(MID(Tabla_Gtos_Ingresos7[[#This Row],[4 digitos]],1,3))</f>
        <v>700</v>
      </c>
      <c r="J291" s="27">
        <f>VALUE(MID(Tabla_Gtos_Ingresos7[[#This Row],[3 digitos]],1,2))</f>
        <v>70</v>
      </c>
      <c r="K291" s="28" t="str">
        <f>VLOOKUP(Tabla_Gtos_Ingresos7[[#This Row],[3 digitos]],PGC_Gtos_e_Ingresos[],4,FALSE)</f>
        <v>1a</v>
      </c>
      <c r="L291" s="30" t="str">
        <f>VLOOKUP(Tabla_Gtos_Ingresos7[[#This Row],[Grupo 1]],Tabla3[],4,FALSE)</f>
        <v>1. Importe Neto Cifra de Negocios</v>
      </c>
      <c r="M291" s="30" t="str">
        <f>VLOOKUP(Tabla_Gtos_Ingresos7[[#This Row],[Grupo 1]],Tabla3[],5,FALSE)</f>
        <v>1.a Ventas</v>
      </c>
      <c r="N291" s="28" t="str">
        <f>VLOOKUP(Tabla_Gtos_Ingresos7[[#This Row],[Grupo 1]],Tabla3[],10,FALSE)</f>
        <v>I</v>
      </c>
      <c r="O291" s="28" t="str">
        <f>VLOOKUP(Tabla_Gtos_Ingresos7[[#This Row],[Grupo 1]],Tabla3[],6,FALSE)</f>
        <v>Explotación</v>
      </c>
      <c r="P291" s="28">
        <f>VLOOKUP(Tabla_Gtos_Ingresos7[[#This Row],[Grupo 1]],Tabla3[],2,FALSE)</f>
        <v>1</v>
      </c>
      <c r="Q291" s="29" t="str">
        <f>VLOOKUP(Tabla_Gtos_Ingresos7[[#This Row],[3 digitos]],PGC_Gtos_e_Ingresos[],2,FALSE)</f>
        <v xml:space="preserve"> Ventas de mercaderías</v>
      </c>
      <c r="R291" s="30" t="str">
        <f>Tabla_Gtos_Ingresos7[[#This Row],[3 digitos]]&amp;"/"&amp;Tabla_Gtos_Ingresos7[[#This Row],[Nombre cuenta]]</f>
        <v>700/ Ventas de mercaderías</v>
      </c>
      <c r="S291" s="30">
        <f>YEAR(Tabla_Gtos_Ingresos7[[#This Row],[Fecha]])</f>
        <v>2010</v>
      </c>
      <c r="T291" s="27">
        <f>MONTH(Tabla_Gtos_Ingresos7[[#This Row],[Fecha]])</f>
        <v>6</v>
      </c>
      <c r="U291" s="30">
        <f>ROUNDUP(MONTH(Tabla_Gtos_Ingresos7[[#This Row],[Fecha]])/3, 0)</f>
        <v>2</v>
      </c>
      <c r="V291" s="30">
        <f>WEEKNUM(Tabla_Gtos_Ingresos7[[#This Row],[Fecha]])</f>
        <v>26</v>
      </c>
      <c r="W291" s="30">
        <f>(Tabla_Gtos_Ingresos7[[#This Row],[Factor]]*Tabla_Gtos_Ingresos7[[#This Row],[Haber]])+(Tabla_Gtos_Ingresos7[[#This Row],[Factor]]*Tabla_Gtos_Ingresos7[[#This Row],[Debe]])</f>
        <v>27</v>
      </c>
      <c r="X291" s="30">
        <f>VLOOKUP(Tabla_Gtos_Ingresos7[[#This Row],[3 digitos]],PGC_Gtos_e_Ingresos[],3,FALSE)</f>
        <v>1</v>
      </c>
    </row>
    <row r="292" spans="1:24">
      <c r="A292" s="1">
        <v>1289</v>
      </c>
      <c r="B292" s="13">
        <v>40355</v>
      </c>
      <c r="C292" s="15">
        <v>70000112</v>
      </c>
      <c r="D292" s="1" t="s">
        <v>45</v>
      </c>
      <c r="E292" s="1" t="s">
        <v>705</v>
      </c>
      <c r="F292" s="12">
        <v>0</v>
      </c>
      <c r="G292" s="12">
        <v>215.5</v>
      </c>
      <c r="H292" s="26" t="str">
        <f>MID(Tabla_Gtos_Ingresos7[[#This Row],[Subcuenta]],1,4)</f>
        <v>7000</v>
      </c>
      <c r="I292" s="27">
        <f>VALUE(MID(Tabla_Gtos_Ingresos7[[#This Row],[4 digitos]],1,3))</f>
        <v>700</v>
      </c>
      <c r="J292" s="27">
        <f>VALUE(MID(Tabla_Gtos_Ingresos7[[#This Row],[3 digitos]],1,2))</f>
        <v>70</v>
      </c>
      <c r="K292" s="28" t="str">
        <f>VLOOKUP(Tabla_Gtos_Ingresos7[[#This Row],[3 digitos]],PGC_Gtos_e_Ingresos[],4,FALSE)</f>
        <v>1a</v>
      </c>
      <c r="L292" s="30" t="str">
        <f>VLOOKUP(Tabla_Gtos_Ingresos7[[#This Row],[Grupo 1]],Tabla3[],4,FALSE)</f>
        <v>1. Importe Neto Cifra de Negocios</v>
      </c>
      <c r="M292" s="30" t="str">
        <f>VLOOKUP(Tabla_Gtos_Ingresos7[[#This Row],[Grupo 1]],Tabla3[],5,FALSE)</f>
        <v>1.a Ventas</v>
      </c>
      <c r="N292" s="28" t="str">
        <f>VLOOKUP(Tabla_Gtos_Ingresos7[[#This Row],[Grupo 1]],Tabla3[],10,FALSE)</f>
        <v>I</v>
      </c>
      <c r="O292" s="28" t="str">
        <f>VLOOKUP(Tabla_Gtos_Ingresos7[[#This Row],[Grupo 1]],Tabla3[],6,FALSE)</f>
        <v>Explotación</v>
      </c>
      <c r="P292" s="28">
        <f>VLOOKUP(Tabla_Gtos_Ingresos7[[#This Row],[Grupo 1]],Tabla3[],2,FALSE)</f>
        <v>1</v>
      </c>
      <c r="Q292" s="29" t="str">
        <f>VLOOKUP(Tabla_Gtos_Ingresos7[[#This Row],[3 digitos]],PGC_Gtos_e_Ingresos[],2,FALSE)</f>
        <v xml:space="preserve"> Ventas de mercaderías</v>
      </c>
      <c r="R292" s="30" t="str">
        <f>Tabla_Gtos_Ingresos7[[#This Row],[3 digitos]]&amp;"/"&amp;Tabla_Gtos_Ingresos7[[#This Row],[Nombre cuenta]]</f>
        <v>700/ Ventas de mercaderías</v>
      </c>
      <c r="S292" s="30">
        <f>YEAR(Tabla_Gtos_Ingresos7[[#This Row],[Fecha]])</f>
        <v>2010</v>
      </c>
      <c r="T292" s="27">
        <f>MONTH(Tabla_Gtos_Ingresos7[[#This Row],[Fecha]])</f>
        <v>6</v>
      </c>
      <c r="U292" s="30">
        <f>ROUNDUP(MONTH(Tabla_Gtos_Ingresos7[[#This Row],[Fecha]])/3, 0)</f>
        <v>2</v>
      </c>
      <c r="V292" s="30">
        <f>WEEKNUM(Tabla_Gtos_Ingresos7[[#This Row],[Fecha]])</f>
        <v>26</v>
      </c>
      <c r="W292" s="30">
        <f>(Tabla_Gtos_Ingresos7[[#This Row],[Factor]]*Tabla_Gtos_Ingresos7[[#This Row],[Haber]])+(Tabla_Gtos_Ingresos7[[#This Row],[Factor]]*Tabla_Gtos_Ingresos7[[#This Row],[Debe]])</f>
        <v>215.5</v>
      </c>
      <c r="X292" s="30">
        <f>VLOOKUP(Tabla_Gtos_Ingresos7[[#This Row],[3 digitos]],PGC_Gtos_e_Ingresos[],3,FALSE)</f>
        <v>1</v>
      </c>
    </row>
    <row r="293" spans="1:24">
      <c r="A293" s="1">
        <v>1290</v>
      </c>
      <c r="B293" s="13">
        <v>40355</v>
      </c>
      <c r="C293" s="15">
        <v>70000113</v>
      </c>
      <c r="D293" s="1" t="s">
        <v>45</v>
      </c>
      <c r="E293" s="1" t="s">
        <v>611</v>
      </c>
      <c r="F293" s="12">
        <v>0</v>
      </c>
      <c r="G293" s="12">
        <v>178.42</v>
      </c>
      <c r="H293" s="26" t="str">
        <f>MID(Tabla_Gtos_Ingresos7[[#This Row],[Subcuenta]],1,4)</f>
        <v>7000</v>
      </c>
      <c r="I293" s="27">
        <f>VALUE(MID(Tabla_Gtos_Ingresos7[[#This Row],[4 digitos]],1,3))</f>
        <v>700</v>
      </c>
      <c r="J293" s="27">
        <f>VALUE(MID(Tabla_Gtos_Ingresos7[[#This Row],[3 digitos]],1,2))</f>
        <v>70</v>
      </c>
      <c r="K293" s="28" t="str">
        <f>VLOOKUP(Tabla_Gtos_Ingresos7[[#This Row],[3 digitos]],PGC_Gtos_e_Ingresos[],4,FALSE)</f>
        <v>1a</v>
      </c>
      <c r="L293" s="30" t="str">
        <f>VLOOKUP(Tabla_Gtos_Ingresos7[[#This Row],[Grupo 1]],Tabla3[],4,FALSE)</f>
        <v>1. Importe Neto Cifra de Negocios</v>
      </c>
      <c r="M293" s="30" t="str">
        <f>VLOOKUP(Tabla_Gtos_Ingresos7[[#This Row],[Grupo 1]],Tabla3[],5,FALSE)</f>
        <v>1.a Ventas</v>
      </c>
      <c r="N293" s="28" t="str">
        <f>VLOOKUP(Tabla_Gtos_Ingresos7[[#This Row],[Grupo 1]],Tabla3[],10,FALSE)</f>
        <v>I</v>
      </c>
      <c r="O293" s="28" t="str">
        <f>VLOOKUP(Tabla_Gtos_Ingresos7[[#This Row],[Grupo 1]],Tabla3[],6,FALSE)</f>
        <v>Explotación</v>
      </c>
      <c r="P293" s="28">
        <f>VLOOKUP(Tabla_Gtos_Ingresos7[[#This Row],[Grupo 1]],Tabla3[],2,FALSE)</f>
        <v>1</v>
      </c>
      <c r="Q293" s="29" t="str">
        <f>VLOOKUP(Tabla_Gtos_Ingresos7[[#This Row],[3 digitos]],PGC_Gtos_e_Ingresos[],2,FALSE)</f>
        <v xml:space="preserve"> Ventas de mercaderías</v>
      </c>
      <c r="R293" s="30" t="str">
        <f>Tabla_Gtos_Ingresos7[[#This Row],[3 digitos]]&amp;"/"&amp;Tabla_Gtos_Ingresos7[[#This Row],[Nombre cuenta]]</f>
        <v>700/ Ventas de mercaderías</v>
      </c>
      <c r="S293" s="30">
        <f>YEAR(Tabla_Gtos_Ingresos7[[#This Row],[Fecha]])</f>
        <v>2010</v>
      </c>
      <c r="T293" s="27">
        <f>MONTH(Tabla_Gtos_Ingresos7[[#This Row],[Fecha]])</f>
        <v>6</v>
      </c>
      <c r="U293" s="30">
        <f>ROUNDUP(MONTH(Tabla_Gtos_Ingresos7[[#This Row],[Fecha]])/3, 0)</f>
        <v>2</v>
      </c>
      <c r="V293" s="30">
        <f>WEEKNUM(Tabla_Gtos_Ingresos7[[#This Row],[Fecha]])</f>
        <v>26</v>
      </c>
      <c r="W293" s="30">
        <f>(Tabla_Gtos_Ingresos7[[#This Row],[Factor]]*Tabla_Gtos_Ingresos7[[#This Row],[Haber]])+(Tabla_Gtos_Ingresos7[[#This Row],[Factor]]*Tabla_Gtos_Ingresos7[[#This Row],[Debe]])</f>
        <v>178.42</v>
      </c>
      <c r="X293" s="30">
        <f>VLOOKUP(Tabla_Gtos_Ingresos7[[#This Row],[3 digitos]],PGC_Gtos_e_Ingresos[],3,FALSE)</f>
        <v>1</v>
      </c>
    </row>
    <row r="294" spans="1:24">
      <c r="A294" s="1">
        <v>1291</v>
      </c>
      <c r="B294" s="13">
        <v>40355</v>
      </c>
      <c r="C294" s="15">
        <v>70000114</v>
      </c>
      <c r="D294" s="1" t="s">
        <v>45</v>
      </c>
      <c r="E294" s="1" t="s">
        <v>317</v>
      </c>
      <c r="F294" s="12">
        <v>0</v>
      </c>
      <c r="G294" s="12">
        <v>6911.97</v>
      </c>
      <c r="H294" s="26" t="str">
        <f>MID(Tabla_Gtos_Ingresos7[[#This Row],[Subcuenta]],1,4)</f>
        <v>7000</v>
      </c>
      <c r="I294" s="27">
        <f>VALUE(MID(Tabla_Gtos_Ingresos7[[#This Row],[4 digitos]],1,3))</f>
        <v>700</v>
      </c>
      <c r="J294" s="27">
        <f>VALUE(MID(Tabla_Gtos_Ingresos7[[#This Row],[3 digitos]],1,2))</f>
        <v>70</v>
      </c>
      <c r="K294" s="28" t="str">
        <f>VLOOKUP(Tabla_Gtos_Ingresos7[[#This Row],[3 digitos]],PGC_Gtos_e_Ingresos[],4,FALSE)</f>
        <v>1a</v>
      </c>
      <c r="L294" s="30" t="str">
        <f>VLOOKUP(Tabla_Gtos_Ingresos7[[#This Row],[Grupo 1]],Tabla3[],4,FALSE)</f>
        <v>1. Importe Neto Cifra de Negocios</v>
      </c>
      <c r="M294" s="30" t="str">
        <f>VLOOKUP(Tabla_Gtos_Ingresos7[[#This Row],[Grupo 1]],Tabla3[],5,FALSE)</f>
        <v>1.a Ventas</v>
      </c>
      <c r="N294" s="28" t="str">
        <f>VLOOKUP(Tabla_Gtos_Ingresos7[[#This Row],[Grupo 1]],Tabla3[],10,FALSE)</f>
        <v>I</v>
      </c>
      <c r="O294" s="28" t="str">
        <f>VLOOKUP(Tabla_Gtos_Ingresos7[[#This Row],[Grupo 1]],Tabla3[],6,FALSE)</f>
        <v>Explotación</v>
      </c>
      <c r="P294" s="28">
        <f>VLOOKUP(Tabla_Gtos_Ingresos7[[#This Row],[Grupo 1]],Tabla3[],2,FALSE)</f>
        <v>1</v>
      </c>
      <c r="Q294" s="29" t="str">
        <f>VLOOKUP(Tabla_Gtos_Ingresos7[[#This Row],[3 digitos]],PGC_Gtos_e_Ingresos[],2,FALSE)</f>
        <v xml:space="preserve"> Ventas de mercaderías</v>
      </c>
      <c r="R294" s="30" t="str">
        <f>Tabla_Gtos_Ingresos7[[#This Row],[3 digitos]]&amp;"/"&amp;Tabla_Gtos_Ingresos7[[#This Row],[Nombre cuenta]]</f>
        <v>700/ Ventas de mercaderías</v>
      </c>
      <c r="S294" s="30">
        <f>YEAR(Tabla_Gtos_Ingresos7[[#This Row],[Fecha]])</f>
        <v>2010</v>
      </c>
      <c r="T294" s="27">
        <f>MONTH(Tabla_Gtos_Ingresos7[[#This Row],[Fecha]])</f>
        <v>6</v>
      </c>
      <c r="U294" s="30">
        <f>ROUNDUP(MONTH(Tabla_Gtos_Ingresos7[[#This Row],[Fecha]])/3, 0)</f>
        <v>2</v>
      </c>
      <c r="V294" s="30">
        <f>WEEKNUM(Tabla_Gtos_Ingresos7[[#This Row],[Fecha]])</f>
        <v>26</v>
      </c>
      <c r="W294" s="30">
        <f>(Tabla_Gtos_Ingresos7[[#This Row],[Factor]]*Tabla_Gtos_Ingresos7[[#This Row],[Haber]])+(Tabla_Gtos_Ingresos7[[#This Row],[Factor]]*Tabla_Gtos_Ingresos7[[#This Row],[Debe]])</f>
        <v>6911.97</v>
      </c>
      <c r="X294" s="30">
        <f>VLOOKUP(Tabla_Gtos_Ingresos7[[#This Row],[3 digitos]],PGC_Gtos_e_Ingresos[],3,FALSE)</f>
        <v>1</v>
      </c>
    </row>
    <row r="295" spans="1:24">
      <c r="A295" s="1">
        <v>1292</v>
      </c>
      <c r="B295" s="13">
        <v>40355</v>
      </c>
      <c r="C295" s="15">
        <v>70000115</v>
      </c>
      <c r="D295" s="1" t="s">
        <v>45</v>
      </c>
      <c r="E295" s="1" t="s">
        <v>421</v>
      </c>
      <c r="F295" s="12">
        <v>0</v>
      </c>
      <c r="G295" s="12">
        <v>1051.42</v>
      </c>
      <c r="H295" s="26" t="str">
        <f>MID(Tabla_Gtos_Ingresos7[[#This Row],[Subcuenta]],1,4)</f>
        <v>7000</v>
      </c>
      <c r="I295" s="27">
        <f>VALUE(MID(Tabla_Gtos_Ingresos7[[#This Row],[4 digitos]],1,3))</f>
        <v>700</v>
      </c>
      <c r="J295" s="27">
        <f>VALUE(MID(Tabla_Gtos_Ingresos7[[#This Row],[3 digitos]],1,2))</f>
        <v>70</v>
      </c>
      <c r="K295" s="28" t="str">
        <f>VLOOKUP(Tabla_Gtos_Ingresos7[[#This Row],[3 digitos]],PGC_Gtos_e_Ingresos[],4,FALSE)</f>
        <v>1a</v>
      </c>
      <c r="L295" s="30" t="str">
        <f>VLOOKUP(Tabla_Gtos_Ingresos7[[#This Row],[Grupo 1]],Tabla3[],4,FALSE)</f>
        <v>1. Importe Neto Cifra de Negocios</v>
      </c>
      <c r="M295" s="30" t="str">
        <f>VLOOKUP(Tabla_Gtos_Ingresos7[[#This Row],[Grupo 1]],Tabla3[],5,FALSE)</f>
        <v>1.a Ventas</v>
      </c>
      <c r="N295" s="28" t="str">
        <f>VLOOKUP(Tabla_Gtos_Ingresos7[[#This Row],[Grupo 1]],Tabla3[],10,FALSE)</f>
        <v>I</v>
      </c>
      <c r="O295" s="28" t="str">
        <f>VLOOKUP(Tabla_Gtos_Ingresos7[[#This Row],[Grupo 1]],Tabla3[],6,FALSE)</f>
        <v>Explotación</v>
      </c>
      <c r="P295" s="28">
        <f>VLOOKUP(Tabla_Gtos_Ingresos7[[#This Row],[Grupo 1]],Tabla3[],2,FALSE)</f>
        <v>1</v>
      </c>
      <c r="Q295" s="29" t="str">
        <f>VLOOKUP(Tabla_Gtos_Ingresos7[[#This Row],[3 digitos]],PGC_Gtos_e_Ingresos[],2,FALSE)</f>
        <v xml:space="preserve"> Ventas de mercaderías</v>
      </c>
      <c r="R295" s="30" t="str">
        <f>Tabla_Gtos_Ingresos7[[#This Row],[3 digitos]]&amp;"/"&amp;Tabla_Gtos_Ingresos7[[#This Row],[Nombre cuenta]]</f>
        <v>700/ Ventas de mercaderías</v>
      </c>
      <c r="S295" s="30">
        <f>YEAR(Tabla_Gtos_Ingresos7[[#This Row],[Fecha]])</f>
        <v>2010</v>
      </c>
      <c r="T295" s="27">
        <f>MONTH(Tabla_Gtos_Ingresos7[[#This Row],[Fecha]])</f>
        <v>6</v>
      </c>
      <c r="U295" s="30">
        <f>ROUNDUP(MONTH(Tabla_Gtos_Ingresos7[[#This Row],[Fecha]])/3, 0)</f>
        <v>2</v>
      </c>
      <c r="V295" s="30">
        <f>WEEKNUM(Tabla_Gtos_Ingresos7[[#This Row],[Fecha]])</f>
        <v>26</v>
      </c>
      <c r="W295" s="30">
        <f>(Tabla_Gtos_Ingresos7[[#This Row],[Factor]]*Tabla_Gtos_Ingresos7[[#This Row],[Haber]])+(Tabla_Gtos_Ingresos7[[#This Row],[Factor]]*Tabla_Gtos_Ingresos7[[#This Row],[Debe]])</f>
        <v>1051.42</v>
      </c>
      <c r="X295" s="30">
        <f>VLOOKUP(Tabla_Gtos_Ingresos7[[#This Row],[3 digitos]],PGC_Gtos_e_Ingresos[],3,FALSE)</f>
        <v>1</v>
      </c>
    </row>
    <row r="296" spans="1:24">
      <c r="A296" s="1">
        <v>1302</v>
      </c>
      <c r="B296" s="13">
        <v>40355</v>
      </c>
      <c r="C296" s="15">
        <v>77800000</v>
      </c>
      <c r="D296" s="1" t="s">
        <v>66</v>
      </c>
      <c r="E296" s="1" t="s">
        <v>326</v>
      </c>
      <c r="F296" s="12">
        <v>0</v>
      </c>
      <c r="G296" s="12">
        <v>176.8</v>
      </c>
      <c r="H296" s="26" t="str">
        <f>MID(Tabla_Gtos_Ingresos7[[#This Row],[Subcuenta]],1,4)</f>
        <v>7780</v>
      </c>
      <c r="I296" s="27">
        <f>VALUE(MID(Tabla_Gtos_Ingresos7[[#This Row],[4 digitos]],1,3))</f>
        <v>778</v>
      </c>
      <c r="J296" s="27">
        <f>VALUE(MID(Tabla_Gtos_Ingresos7[[#This Row],[3 digitos]],1,2))</f>
        <v>77</v>
      </c>
      <c r="K296" s="28" t="str">
        <f>VLOOKUP(Tabla_Gtos_Ingresos7[[#This Row],[3 digitos]],PGC_Gtos_e_Ingresos[],4,FALSE)</f>
        <v>13.</v>
      </c>
      <c r="L296" s="30" t="str">
        <f>VLOOKUP(Tabla_Gtos_Ingresos7[[#This Row],[Grupo 1]],Tabla3[],4,FALSE)</f>
        <v>13. Otros Resultados</v>
      </c>
      <c r="M296" s="30" t="str">
        <f>VLOOKUP(Tabla_Gtos_Ingresos7[[#This Row],[Grupo 1]],Tabla3[],5,FALSE)</f>
        <v>13. Otros Resultados</v>
      </c>
      <c r="N296" s="28" t="str">
        <f>VLOOKUP(Tabla_Gtos_Ingresos7[[#This Row],[Grupo 1]],Tabla3[],10,FALSE)</f>
        <v>G</v>
      </c>
      <c r="O296" s="28" t="str">
        <f>VLOOKUP(Tabla_Gtos_Ingresos7[[#This Row],[Grupo 1]],Tabla3[],6,FALSE)</f>
        <v>Explotación</v>
      </c>
      <c r="P296" s="28">
        <f>VLOOKUP(Tabla_Gtos_Ingresos7[[#This Row],[Grupo 1]],Tabla3[],2,FALSE)</f>
        <v>13</v>
      </c>
      <c r="Q296" s="29" t="str">
        <f>VLOOKUP(Tabla_Gtos_Ingresos7[[#This Row],[3 digitos]],PGC_Gtos_e_Ingresos[],2,FALSE)</f>
        <v xml:space="preserve"> Ingresos excepcionales.</v>
      </c>
      <c r="R296" s="30" t="str">
        <f>Tabla_Gtos_Ingresos7[[#This Row],[3 digitos]]&amp;"/"&amp;Tabla_Gtos_Ingresos7[[#This Row],[Nombre cuenta]]</f>
        <v>778/ Ingresos excepcionales.</v>
      </c>
      <c r="S296" s="30">
        <f>YEAR(Tabla_Gtos_Ingresos7[[#This Row],[Fecha]])</f>
        <v>2010</v>
      </c>
      <c r="T296" s="27">
        <f>MONTH(Tabla_Gtos_Ingresos7[[#This Row],[Fecha]])</f>
        <v>6</v>
      </c>
      <c r="U296" s="30">
        <f>ROUNDUP(MONTH(Tabla_Gtos_Ingresos7[[#This Row],[Fecha]])/3, 0)</f>
        <v>2</v>
      </c>
      <c r="V296" s="30">
        <f>WEEKNUM(Tabla_Gtos_Ingresos7[[#This Row],[Fecha]])</f>
        <v>26</v>
      </c>
      <c r="W296" s="30">
        <f>(Tabla_Gtos_Ingresos7[[#This Row],[Factor]]*Tabla_Gtos_Ingresos7[[#This Row],[Haber]])+(Tabla_Gtos_Ingresos7[[#This Row],[Factor]]*Tabla_Gtos_Ingresos7[[#This Row],[Debe]])</f>
        <v>176.8</v>
      </c>
      <c r="X296" s="30">
        <f>VLOOKUP(Tabla_Gtos_Ingresos7[[#This Row],[3 digitos]],PGC_Gtos_e_Ingresos[],3,FALSE)</f>
        <v>1</v>
      </c>
    </row>
    <row r="297" spans="1:24">
      <c r="A297" s="1">
        <v>1849</v>
      </c>
      <c r="B297" s="13">
        <v>40416</v>
      </c>
      <c r="C297" s="15">
        <v>70000156</v>
      </c>
      <c r="D297" s="1" t="s">
        <v>45</v>
      </c>
      <c r="E297" s="1" t="s">
        <v>320</v>
      </c>
      <c r="F297" s="12">
        <v>0</v>
      </c>
      <c r="G297" s="12">
        <v>256.2</v>
      </c>
      <c r="H297" s="26" t="str">
        <f>MID(Tabla_Gtos_Ingresos7[[#This Row],[Subcuenta]],1,4)</f>
        <v>7000</v>
      </c>
      <c r="I297" s="27">
        <f>VALUE(MID(Tabla_Gtos_Ingresos7[[#This Row],[4 digitos]],1,3))</f>
        <v>700</v>
      </c>
      <c r="J297" s="27">
        <f>VALUE(MID(Tabla_Gtos_Ingresos7[[#This Row],[3 digitos]],1,2))</f>
        <v>70</v>
      </c>
      <c r="K297" s="28" t="str">
        <f>VLOOKUP(Tabla_Gtos_Ingresos7[[#This Row],[3 digitos]],PGC_Gtos_e_Ingresos[],4,FALSE)</f>
        <v>1a</v>
      </c>
      <c r="L297" s="30" t="str">
        <f>VLOOKUP(Tabla_Gtos_Ingresos7[[#This Row],[Grupo 1]],Tabla3[],4,FALSE)</f>
        <v>1. Importe Neto Cifra de Negocios</v>
      </c>
      <c r="M297" s="30" t="str">
        <f>VLOOKUP(Tabla_Gtos_Ingresos7[[#This Row],[Grupo 1]],Tabla3[],5,FALSE)</f>
        <v>1.a Ventas</v>
      </c>
      <c r="N297" s="28" t="str">
        <f>VLOOKUP(Tabla_Gtos_Ingresos7[[#This Row],[Grupo 1]],Tabla3[],10,FALSE)</f>
        <v>I</v>
      </c>
      <c r="O297" s="28" t="str">
        <f>VLOOKUP(Tabla_Gtos_Ingresos7[[#This Row],[Grupo 1]],Tabla3[],6,FALSE)</f>
        <v>Explotación</v>
      </c>
      <c r="P297" s="28">
        <f>VLOOKUP(Tabla_Gtos_Ingresos7[[#This Row],[Grupo 1]],Tabla3[],2,FALSE)</f>
        <v>1</v>
      </c>
      <c r="Q297" s="29" t="str">
        <f>VLOOKUP(Tabla_Gtos_Ingresos7[[#This Row],[3 digitos]],PGC_Gtos_e_Ingresos[],2,FALSE)</f>
        <v xml:space="preserve"> Ventas de mercaderías</v>
      </c>
      <c r="R297" s="30" t="str">
        <f>Tabla_Gtos_Ingresos7[[#This Row],[3 digitos]]&amp;"/"&amp;Tabla_Gtos_Ingresos7[[#This Row],[Nombre cuenta]]</f>
        <v>700/ Ventas de mercaderías</v>
      </c>
      <c r="S297" s="30">
        <f>YEAR(Tabla_Gtos_Ingresos7[[#This Row],[Fecha]])</f>
        <v>2010</v>
      </c>
      <c r="T297" s="27">
        <f>MONTH(Tabla_Gtos_Ingresos7[[#This Row],[Fecha]])</f>
        <v>8</v>
      </c>
      <c r="U297" s="30">
        <f>ROUNDUP(MONTH(Tabla_Gtos_Ingresos7[[#This Row],[Fecha]])/3, 0)</f>
        <v>3</v>
      </c>
      <c r="V297" s="30">
        <f>WEEKNUM(Tabla_Gtos_Ingresos7[[#This Row],[Fecha]])</f>
        <v>35</v>
      </c>
      <c r="W297" s="30">
        <f>(Tabla_Gtos_Ingresos7[[#This Row],[Factor]]*Tabla_Gtos_Ingresos7[[#This Row],[Haber]])+(Tabla_Gtos_Ingresos7[[#This Row],[Factor]]*Tabla_Gtos_Ingresos7[[#This Row],[Debe]])</f>
        <v>256.2</v>
      </c>
      <c r="X297" s="30">
        <f>VLOOKUP(Tabla_Gtos_Ingresos7[[#This Row],[3 digitos]],PGC_Gtos_e_Ingresos[],3,FALSE)</f>
        <v>1</v>
      </c>
    </row>
    <row r="298" spans="1:24">
      <c r="A298" s="1">
        <v>1850</v>
      </c>
      <c r="B298" s="13">
        <v>40416</v>
      </c>
      <c r="C298" s="15">
        <v>70000157</v>
      </c>
      <c r="D298" s="1" t="s">
        <v>45</v>
      </c>
      <c r="E298" s="1" t="s">
        <v>424</v>
      </c>
      <c r="F298" s="12">
        <v>0</v>
      </c>
      <c r="G298" s="12">
        <v>30</v>
      </c>
      <c r="H298" s="26" t="str">
        <f>MID(Tabla_Gtos_Ingresos7[[#This Row],[Subcuenta]],1,4)</f>
        <v>7000</v>
      </c>
      <c r="I298" s="27">
        <f>VALUE(MID(Tabla_Gtos_Ingresos7[[#This Row],[4 digitos]],1,3))</f>
        <v>700</v>
      </c>
      <c r="J298" s="27">
        <f>VALUE(MID(Tabla_Gtos_Ingresos7[[#This Row],[3 digitos]],1,2))</f>
        <v>70</v>
      </c>
      <c r="K298" s="28" t="str">
        <f>VLOOKUP(Tabla_Gtos_Ingresos7[[#This Row],[3 digitos]],PGC_Gtos_e_Ingresos[],4,FALSE)</f>
        <v>1a</v>
      </c>
      <c r="L298" s="30" t="str">
        <f>VLOOKUP(Tabla_Gtos_Ingresos7[[#This Row],[Grupo 1]],Tabla3[],4,FALSE)</f>
        <v>1. Importe Neto Cifra de Negocios</v>
      </c>
      <c r="M298" s="30" t="str">
        <f>VLOOKUP(Tabla_Gtos_Ingresos7[[#This Row],[Grupo 1]],Tabla3[],5,FALSE)</f>
        <v>1.a Ventas</v>
      </c>
      <c r="N298" s="28" t="str">
        <f>VLOOKUP(Tabla_Gtos_Ingresos7[[#This Row],[Grupo 1]],Tabla3[],10,FALSE)</f>
        <v>I</v>
      </c>
      <c r="O298" s="28" t="str">
        <f>VLOOKUP(Tabla_Gtos_Ingresos7[[#This Row],[Grupo 1]],Tabla3[],6,FALSE)</f>
        <v>Explotación</v>
      </c>
      <c r="P298" s="28">
        <f>VLOOKUP(Tabla_Gtos_Ingresos7[[#This Row],[Grupo 1]],Tabla3[],2,FALSE)</f>
        <v>1</v>
      </c>
      <c r="Q298" s="29" t="str">
        <f>VLOOKUP(Tabla_Gtos_Ingresos7[[#This Row],[3 digitos]],PGC_Gtos_e_Ingresos[],2,FALSE)</f>
        <v xml:space="preserve"> Ventas de mercaderías</v>
      </c>
      <c r="R298" s="30" t="str">
        <f>Tabla_Gtos_Ingresos7[[#This Row],[3 digitos]]&amp;"/"&amp;Tabla_Gtos_Ingresos7[[#This Row],[Nombre cuenta]]</f>
        <v>700/ Ventas de mercaderías</v>
      </c>
      <c r="S298" s="30">
        <f>YEAR(Tabla_Gtos_Ingresos7[[#This Row],[Fecha]])</f>
        <v>2010</v>
      </c>
      <c r="T298" s="27">
        <f>MONTH(Tabla_Gtos_Ingresos7[[#This Row],[Fecha]])</f>
        <v>8</v>
      </c>
      <c r="U298" s="30">
        <f>ROUNDUP(MONTH(Tabla_Gtos_Ingresos7[[#This Row],[Fecha]])/3, 0)</f>
        <v>3</v>
      </c>
      <c r="V298" s="30">
        <f>WEEKNUM(Tabla_Gtos_Ingresos7[[#This Row],[Fecha]])</f>
        <v>35</v>
      </c>
      <c r="W298" s="30">
        <f>(Tabla_Gtos_Ingresos7[[#This Row],[Factor]]*Tabla_Gtos_Ingresos7[[#This Row],[Haber]])+(Tabla_Gtos_Ingresos7[[#This Row],[Factor]]*Tabla_Gtos_Ingresos7[[#This Row],[Debe]])</f>
        <v>30</v>
      </c>
      <c r="X298" s="30">
        <f>VLOOKUP(Tabla_Gtos_Ingresos7[[#This Row],[3 digitos]],PGC_Gtos_e_Ingresos[],3,FALSE)</f>
        <v>1</v>
      </c>
    </row>
    <row r="299" spans="1:24">
      <c r="A299" s="1">
        <v>1851</v>
      </c>
      <c r="B299" s="13">
        <v>40416</v>
      </c>
      <c r="C299" s="15">
        <v>70000158</v>
      </c>
      <c r="D299" s="1" t="s">
        <v>45</v>
      </c>
      <c r="E299" s="1" t="s">
        <v>687</v>
      </c>
      <c r="F299" s="12">
        <v>0</v>
      </c>
      <c r="G299" s="12">
        <v>51.53</v>
      </c>
      <c r="H299" s="26" t="str">
        <f>MID(Tabla_Gtos_Ingresos7[[#This Row],[Subcuenta]],1,4)</f>
        <v>7000</v>
      </c>
      <c r="I299" s="27">
        <f>VALUE(MID(Tabla_Gtos_Ingresos7[[#This Row],[4 digitos]],1,3))</f>
        <v>700</v>
      </c>
      <c r="J299" s="27">
        <f>VALUE(MID(Tabla_Gtos_Ingresos7[[#This Row],[3 digitos]],1,2))</f>
        <v>70</v>
      </c>
      <c r="K299" s="28" t="str">
        <f>VLOOKUP(Tabla_Gtos_Ingresos7[[#This Row],[3 digitos]],PGC_Gtos_e_Ingresos[],4,FALSE)</f>
        <v>1a</v>
      </c>
      <c r="L299" s="30" t="str">
        <f>VLOOKUP(Tabla_Gtos_Ingresos7[[#This Row],[Grupo 1]],Tabla3[],4,FALSE)</f>
        <v>1. Importe Neto Cifra de Negocios</v>
      </c>
      <c r="M299" s="30" t="str">
        <f>VLOOKUP(Tabla_Gtos_Ingresos7[[#This Row],[Grupo 1]],Tabla3[],5,FALSE)</f>
        <v>1.a Ventas</v>
      </c>
      <c r="N299" s="28" t="str">
        <f>VLOOKUP(Tabla_Gtos_Ingresos7[[#This Row],[Grupo 1]],Tabla3[],10,FALSE)</f>
        <v>I</v>
      </c>
      <c r="O299" s="28" t="str">
        <f>VLOOKUP(Tabla_Gtos_Ingresos7[[#This Row],[Grupo 1]],Tabla3[],6,FALSE)</f>
        <v>Explotación</v>
      </c>
      <c r="P299" s="28">
        <f>VLOOKUP(Tabla_Gtos_Ingresos7[[#This Row],[Grupo 1]],Tabla3[],2,FALSE)</f>
        <v>1</v>
      </c>
      <c r="Q299" s="29" t="str">
        <f>VLOOKUP(Tabla_Gtos_Ingresos7[[#This Row],[3 digitos]],PGC_Gtos_e_Ingresos[],2,FALSE)</f>
        <v xml:space="preserve"> Ventas de mercaderías</v>
      </c>
      <c r="R299" s="30" t="str">
        <f>Tabla_Gtos_Ingresos7[[#This Row],[3 digitos]]&amp;"/"&amp;Tabla_Gtos_Ingresos7[[#This Row],[Nombre cuenta]]</f>
        <v>700/ Ventas de mercaderías</v>
      </c>
      <c r="S299" s="30">
        <f>YEAR(Tabla_Gtos_Ingresos7[[#This Row],[Fecha]])</f>
        <v>2010</v>
      </c>
      <c r="T299" s="27">
        <f>MONTH(Tabla_Gtos_Ingresos7[[#This Row],[Fecha]])</f>
        <v>8</v>
      </c>
      <c r="U299" s="30">
        <f>ROUNDUP(MONTH(Tabla_Gtos_Ingresos7[[#This Row],[Fecha]])/3, 0)</f>
        <v>3</v>
      </c>
      <c r="V299" s="30">
        <f>WEEKNUM(Tabla_Gtos_Ingresos7[[#This Row],[Fecha]])</f>
        <v>35</v>
      </c>
      <c r="W299" s="30">
        <f>(Tabla_Gtos_Ingresos7[[#This Row],[Factor]]*Tabla_Gtos_Ingresos7[[#This Row],[Haber]])+(Tabla_Gtos_Ingresos7[[#This Row],[Factor]]*Tabla_Gtos_Ingresos7[[#This Row],[Debe]])</f>
        <v>51.53</v>
      </c>
      <c r="X299" s="30">
        <f>VLOOKUP(Tabla_Gtos_Ingresos7[[#This Row],[3 digitos]],PGC_Gtos_e_Ingresos[],3,FALSE)</f>
        <v>1</v>
      </c>
    </row>
    <row r="300" spans="1:24">
      <c r="A300" s="1">
        <v>1852</v>
      </c>
      <c r="B300" s="13">
        <v>40416</v>
      </c>
      <c r="C300" s="15">
        <v>70000159</v>
      </c>
      <c r="D300" s="1" t="s">
        <v>45</v>
      </c>
      <c r="E300" s="1" t="s">
        <v>584</v>
      </c>
      <c r="F300" s="12">
        <v>0</v>
      </c>
      <c r="G300" s="12">
        <v>250.17</v>
      </c>
      <c r="H300" s="26" t="str">
        <f>MID(Tabla_Gtos_Ingresos7[[#This Row],[Subcuenta]],1,4)</f>
        <v>7000</v>
      </c>
      <c r="I300" s="27">
        <f>VALUE(MID(Tabla_Gtos_Ingresos7[[#This Row],[4 digitos]],1,3))</f>
        <v>700</v>
      </c>
      <c r="J300" s="27">
        <f>VALUE(MID(Tabla_Gtos_Ingresos7[[#This Row],[3 digitos]],1,2))</f>
        <v>70</v>
      </c>
      <c r="K300" s="28" t="str">
        <f>VLOOKUP(Tabla_Gtos_Ingresos7[[#This Row],[3 digitos]],PGC_Gtos_e_Ingresos[],4,FALSE)</f>
        <v>1a</v>
      </c>
      <c r="L300" s="30" t="str">
        <f>VLOOKUP(Tabla_Gtos_Ingresos7[[#This Row],[Grupo 1]],Tabla3[],4,FALSE)</f>
        <v>1. Importe Neto Cifra de Negocios</v>
      </c>
      <c r="M300" s="30" t="str">
        <f>VLOOKUP(Tabla_Gtos_Ingresos7[[#This Row],[Grupo 1]],Tabla3[],5,FALSE)</f>
        <v>1.a Ventas</v>
      </c>
      <c r="N300" s="28" t="str">
        <f>VLOOKUP(Tabla_Gtos_Ingresos7[[#This Row],[Grupo 1]],Tabla3[],10,FALSE)</f>
        <v>I</v>
      </c>
      <c r="O300" s="28" t="str">
        <f>VLOOKUP(Tabla_Gtos_Ingresos7[[#This Row],[Grupo 1]],Tabla3[],6,FALSE)</f>
        <v>Explotación</v>
      </c>
      <c r="P300" s="28">
        <f>VLOOKUP(Tabla_Gtos_Ingresos7[[#This Row],[Grupo 1]],Tabla3[],2,FALSE)</f>
        <v>1</v>
      </c>
      <c r="Q300" s="29" t="str">
        <f>VLOOKUP(Tabla_Gtos_Ingresos7[[#This Row],[3 digitos]],PGC_Gtos_e_Ingresos[],2,FALSE)</f>
        <v xml:space="preserve"> Ventas de mercaderías</v>
      </c>
      <c r="R300" s="30" t="str">
        <f>Tabla_Gtos_Ingresos7[[#This Row],[3 digitos]]&amp;"/"&amp;Tabla_Gtos_Ingresos7[[#This Row],[Nombre cuenta]]</f>
        <v>700/ Ventas de mercaderías</v>
      </c>
      <c r="S300" s="30">
        <f>YEAR(Tabla_Gtos_Ingresos7[[#This Row],[Fecha]])</f>
        <v>2010</v>
      </c>
      <c r="T300" s="27">
        <f>MONTH(Tabla_Gtos_Ingresos7[[#This Row],[Fecha]])</f>
        <v>8</v>
      </c>
      <c r="U300" s="30">
        <f>ROUNDUP(MONTH(Tabla_Gtos_Ingresos7[[#This Row],[Fecha]])/3, 0)</f>
        <v>3</v>
      </c>
      <c r="V300" s="30">
        <f>WEEKNUM(Tabla_Gtos_Ingresos7[[#This Row],[Fecha]])</f>
        <v>35</v>
      </c>
      <c r="W300" s="30">
        <f>(Tabla_Gtos_Ingresos7[[#This Row],[Factor]]*Tabla_Gtos_Ingresos7[[#This Row],[Haber]])+(Tabla_Gtos_Ingresos7[[#This Row],[Factor]]*Tabla_Gtos_Ingresos7[[#This Row],[Debe]])</f>
        <v>250.17</v>
      </c>
      <c r="X300" s="30">
        <f>VLOOKUP(Tabla_Gtos_Ingresos7[[#This Row],[3 digitos]],PGC_Gtos_e_Ingresos[],3,FALSE)</f>
        <v>1</v>
      </c>
    </row>
    <row r="301" spans="1:24">
      <c r="A301" s="1">
        <v>1853</v>
      </c>
      <c r="B301" s="13">
        <v>40416</v>
      </c>
      <c r="C301" s="15">
        <v>70000160</v>
      </c>
      <c r="D301" s="1" t="s">
        <v>45</v>
      </c>
      <c r="E301" s="2" t="s">
        <v>589</v>
      </c>
      <c r="F301" s="12">
        <v>0</v>
      </c>
      <c r="G301" s="12">
        <v>68.94</v>
      </c>
      <c r="H301" s="26" t="str">
        <f>MID(Tabla_Gtos_Ingresos7[[#This Row],[Subcuenta]],1,4)</f>
        <v>7000</v>
      </c>
      <c r="I301" s="27">
        <f>VALUE(MID(Tabla_Gtos_Ingresos7[[#This Row],[4 digitos]],1,3))</f>
        <v>700</v>
      </c>
      <c r="J301" s="27">
        <f>VALUE(MID(Tabla_Gtos_Ingresos7[[#This Row],[3 digitos]],1,2))</f>
        <v>70</v>
      </c>
      <c r="K301" s="28" t="str">
        <f>VLOOKUP(Tabla_Gtos_Ingresos7[[#This Row],[3 digitos]],PGC_Gtos_e_Ingresos[],4,FALSE)</f>
        <v>1a</v>
      </c>
      <c r="L301" s="30" t="str">
        <f>VLOOKUP(Tabla_Gtos_Ingresos7[[#This Row],[Grupo 1]],Tabla3[],4,FALSE)</f>
        <v>1. Importe Neto Cifra de Negocios</v>
      </c>
      <c r="M301" s="30" t="str">
        <f>VLOOKUP(Tabla_Gtos_Ingresos7[[#This Row],[Grupo 1]],Tabla3[],5,FALSE)</f>
        <v>1.a Ventas</v>
      </c>
      <c r="N301" s="28" t="str">
        <f>VLOOKUP(Tabla_Gtos_Ingresos7[[#This Row],[Grupo 1]],Tabla3[],10,FALSE)</f>
        <v>I</v>
      </c>
      <c r="O301" s="28" t="str">
        <f>VLOOKUP(Tabla_Gtos_Ingresos7[[#This Row],[Grupo 1]],Tabla3[],6,FALSE)</f>
        <v>Explotación</v>
      </c>
      <c r="P301" s="28">
        <f>VLOOKUP(Tabla_Gtos_Ingresos7[[#This Row],[Grupo 1]],Tabla3[],2,FALSE)</f>
        <v>1</v>
      </c>
      <c r="Q301" s="29" t="str">
        <f>VLOOKUP(Tabla_Gtos_Ingresos7[[#This Row],[3 digitos]],PGC_Gtos_e_Ingresos[],2,FALSE)</f>
        <v xml:space="preserve"> Ventas de mercaderías</v>
      </c>
      <c r="R301" s="30" t="str">
        <f>Tabla_Gtos_Ingresos7[[#This Row],[3 digitos]]&amp;"/"&amp;Tabla_Gtos_Ingresos7[[#This Row],[Nombre cuenta]]</f>
        <v>700/ Ventas de mercaderías</v>
      </c>
      <c r="S301" s="30">
        <f>YEAR(Tabla_Gtos_Ingresos7[[#This Row],[Fecha]])</f>
        <v>2010</v>
      </c>
      <c r="T301" s="27">
        <f>MONTH(Tabla_Gtos_Ingresos7[[#This Row],[Fecha]])</f>
        <v>8</v>
      </c>
      <c r="U301" s="30">
        <f>ROUNDUP(MONTH(Tabla_Gtos_Ingresos7[[#This Row],[Fecha]])/3, 0)</f>
        <v>3</v>
      </c>
      <c r="V301" s="30">
        <f>WEEKNUM(Tabla_Gtos_Ingresos7[[#This Row],[Fecha]])</f>
        <v>35</v>
      </c>
      <c r="W301" s="30">
        <f>(Tabla_Gtos_Ingresos7[[#This Row],[Factor]]*Tabla_Gtos_Ingresos7[[#This Row],[Haber]])+(Tabla_Gtos_Ingresos7[[#This Row],[Factor]]*Tabla_Gtos_Ingresos7[[#This Row],[Debe]])</f>
        <v>68.94</v>
      </c>
      <c r="X301" s="30">
        <f>VLOOKUP(Tabla_Gtos_Ingresos7[[#This Row],[3 digitos]],PGC_Gtos_e_Ingresos[],3,FALSE)</f>
        <v>1</v>
      </c>
    </row>
    <row r="302" spans="1:24">
      <c r="A302" s="1">
        <v>1854</v>
      </c>
      <c r="B302" s="13">
        <v>40416</v>
      </c>
      <c r="C302" s="15">
        <v>70000161</v>
      </c>
      <c r="D302" s="1" t="s">
        <v>45</v>
      </c>
      <c r="E302" s="1" t="s">
        <v>579</v>
      </c>
      <c r="F302" s="12">
        <v>0</v>
      </c>
      <c r="G302" s="12">
        <v>20.16</v>
      </c>
      <c r="H302" s="26" t="str">
        <f>MID(Tabla_Gtos_Ingresos7[[#This Row],[Subcuenta]],1,4)</f>
        <v>7000</v>
      </c>
      <c r="I302" s="27">
        <f>VALUE(MID(Tabla_Gtos_Ingresos7[[#This Row],[4 digitos]],1,3))</f>
        <v>700</v>
      </c>
      <c r="J302" s="27">
        <f>VALUE(MID(Tabla_Gtos_Ingresos7[[#This Row],[3 digitos]],1,2))</f>
        <v>70</v>
      </c>
      <c r="K302" s="28" t="str">
        <f>VLOOKUP(Tabla_Gtos_Ingresos7[[#This Row],[3 digitos]],PGC_Gtos_e_Ingresos[],4,FALSE)</f>
        <v>1a</v>
      </c>
      <c r="L302" s="30" t="str">
        <f>VLOOKUP(Tabla_Gtos_Ingresos7[[#This Row],[Grupo 1]],Tabla3[],4,FALSE)</f>
        <v>1. Importe Neto Cifra de Negocios</v>
      </c>
      <c r="M302" s="30" t="str">
        <f>VLOOKUP(Tabla_Gtos_Ingresos7[[#This Row],[Grupo 1]],Tabla3[],5,FALSE)</f>
        <v>1.a Ventas</v>
      </c>
      <c r="N302" s="28" t="str">
        <f>VLOOKUP(Tabla_Gtos_Ingresos7[[#This Row],[Grupo 1]],Tabla3[],10,FALSE)</f>
        <v>I</v>
      </c>
      <c r="O302" s="28" t="str">
        <f>VLOOKUP(Tabla_Gtos_Ingresos7[[#This Row],[Grupo 1]],Tabla3[],6,FALSE)</f>
        <v>Explotación</v>
      </c>
      <c r="P302" s="28">
        <f>VLOOKUP(Tabla_Gtos_Ingresos7[[#This Row],[Grupo 1]],Tabla3[],2,FALSE)</f>
        <v>1</v>
      </c>
      <c r="Q302" s="29" t="str">
        <f>VLOOKUP(Tabla_Gtos_Ingresos7[[#This Row],[3 digitos]],PGC_Gtos_e_Ingresos[],2,FALSE)</f>
        <v xml:space="preserve"> Ventas de mercaderías</v>
      </c>
      <c r="R302" s="30" t="str">
        <f>Tabla_Gtos_Ingresos7[[#This Row],[3 digitos]]&amp;"/"&amp;Tabla_Gtos_Ingresos7[[#This Row],[Nombre cuenta]]</f>
        <v>700/ Ventas de mercaderías</v>
      </c>
      <c r="S302" s="30">
        <f>YEAR(Tabla_Gtos_Ingresos7[[#This Row],[Fecha]])</f>
        <v>2010</v>
      </c>
      <c r="T302" s="27">
        <f>MONTH(Tabla_Gtos_Ingresos7[[#This Row],[Fecha]])</f>
        <v>8</v>
      </c>
      <c r="U302" s="30">
        <f>ROUNDUP(MONTH(Tabla_Gtos_Ingresos7[[#This Row],[Fecha]])/3, 0)</f>
        <v>3</v>
      </c>
      <c r="V302" s="30">
        <f>WEEKNUM(Tabla_Gtos_Ingresos7[[#This Row],[Fecha]])</f>
        <v>35</v>
      </c>
      <c r="W302" s="30">
        <f>(Tabla_Gtos_Ingresos7[[#This Row],[Factor]]*Tabla_Gtos_Ingresos7[[#This Row],[Haber]])+(Tabla_Gtos_Ingresos7[[#This Row],[Factor]]*Tabla_Gtos_Ingresos7[[#This Row],[Debe]])</f>
        <v>20.16</v>
      </c>
      <c r="X302" s="30">
        <f>VLOOKUP(Tabla_Gtos_Ingresos7[[#This Row],[3 digitos]],PGC_Gtos_e_Ingresos[],3,FALSE)</f>
        <v>1</v>
      </c>
    </row>
    <row r="303" spans="1:24">
      <c r="A303" s="1">
        <v>2138</v>
      </c>
      <c r="B303" s="13">
        <v>40447</v>
      </c>
      <c r="C303" s="15">
        <v>62400035</v>
      </c>
      <c r="D303" s="1" t="s">
        <v>23</v>
      </c>
      <c r="E303" s="1" t="s">
        <v>462</v>
      </c>
      <c r="F303" s="12">
        <v>71.89</v>
      </c>
      <c r="G303" s="12">
        <v>0</v>
      </c>
      <c r="H303" s="26" t="str">
        <f>MID(Tabla_Gtos_Ingresos7[[#This Row],[Subcuenta]],1,4)</f>
        <v>6240</v>
      </c>
      <c r="I303" s="27">
        <f>VALUE(MID(Tabla_Gtos_Ingresos7[[#This Row],[4 digitos]],1,3))</f>
        <v>624</v>
      </c>
      <c r="J303" s="27">
        <f>VALUE(MID(Tabla_Gtos_Ingresos7[[#This Row],[3 digitos]],1,2))</f>
        <v>62</v>
      </c>
      <c r="K303" s="28" t="str">
        <f>VLOOKUP(Tabla_Gtos_Ingresos7[[#This Row],[3 digitos]],PGC_Gtos_e_Ingresos[],4,FALSE)</f>
        <v>7.a</v>
      </c>
      <c r="L303" s="30" t="str">
        <f>VLOOKUP(Tabla_Gtos_Ingresos7[[#This Row],[Grupo 1]],Tabla3[],4,FALSE)</f>
        <v>7. Otros Gastos de Explotación</v>
      </c>
      <c r="M303" s="30" t="str">
        <f>VLOOKUP(Tabla_Gtos_Ingresos7[[#This Row],[Grupo 1]],Tabla3[],5,FALSE)</f>
        <v>7.a Servicios Exteriores</v>
      </c>
      <c r="N303" s="28" t="str">
        <f>VLOOKUP(Tabla_Gtos_Ingresos7[[#This Row],[Grupo 1]],Tabla3[],10,FALSE)</f>
        <v>G</v>
      </c>
      <c r="O303" s="28" t="str">
        <f>VLOOKUP(Tabla_Gtos_Ingresos7[[#This Row],[Grupo 1]],Tabla3[],6,FALSE)</f>
        <v>Explotación</v>
      </c>
      <c r="P303" s="28">
        <f>VLOOKUP(Tabla_Gtos_Ingresos7[[#This Row],[Grupo 1]],Tabla3[],2,FALSE)</f>
        <v>7</v>
      </c>
      <c r="Q303" s="29" t="str">
        <f>VLOOKUP(Tabla_Gtos_Ingresos7[[#This Row],[3 digitos]],PGC_Gtos_e_Ingresos[],2,FALSE)</f>
        <v xml:space="preserve"> Transportes</v>
      </c>
      <c r="R303" s="30" t="str">
        <f>Tabla_Gtos_Ingresos7[[#This Row],[3 digitos]]&amp;"/"&amp;Tabla_Gtos_Ingresos7[[#This Row],[Nombre cuenta]]</f>
        <v>624/ Transportes</v>
      </c>
      <c r="S303" s="30">
        <f>YEAR(Tabla_Gtos_Ingresos7[[#This Row],[Fecha]])</f>
        <v>2010</v>
      </c>
      <c r="T303" s="27">
        <f>MONTH(Tabla_Gtos_Ingresos7[[#This Row],[Fecha]])</f>
        <v>9</v>
      </c>
      <c r="U303" s="30">
        <f>ROUNDUP(MONTH(Tabla_Gtos_Ingresos7[[#This Row],[Fecha]])/3, 0)</f>
        <v>3</v>
      </c>
      <c r="V303" s="30">
        <f>WEEKNUM(Tabla_Gtos_Ingresos7[[#This Row],[Fecha]])</f>
        <v>40</v>
      </c>
      <c r="W303" s="30">
        <f>(Tabla_Gtos_Ingresos7[[#This Row],[Factor]]*Tabla_Gtos_Ingresos7[[#This Row],[Haber]])+(Tabla_Gtos_Ingresos7[[#This Row],[Factor]]*Tabla_Gtos_Ingresos7[[#This Row],[Debe]])</f>
        <v>-71.89</v>
      </c>
      <c r="X303" s="30">
        <f>VLOOKUP(Tabla_Gtos_Ingresos7[[#This Row],[3 digitos]],PGC_Gtos_e_Ingresos[],3,FALSE)</f>
        <v>-1</v>
      </c>
    </row>
    <row r="304" spans="1:24">
      <c r="A304" s="1">
        <v>2122</v>
      </c>
      <c r="B304" s="13">
        <v>40447</v>
      </c>
      <c r="C304" s="15">
        <v>70000164</v>
      </c>
      <c r="D304" s="1" t="s">
        <v>45</v>
      </c>
      <c r="E304" s="1" t="s">
        <v>363</v>
      </c>
      <c r="F304" s="12">
        <v>0</v>
      </c>
      <c r="G304" s="12">
        <v>4666.29</v>
      </c>
      <c r="H304" s="26" t="str">
        <f>MID(Tabla_Gtos_Ingresos7[[#This Row],[Subcuenta]],1,4)</f>
        <v>7000</v>
      </c>
      <c r="I304" s="27">
        <f>VALUE(MID(Tabla_Gtos_Ingresos7[[#This Row],[4 digitos]],1,3))</f>
        <v>700</v>
      </c>
      <c r="J304" s="27">
        <f>VALUE(MID(Tabla_Gtos_Ingresos7[[#This Row],[3 digitos]],1,2))</f>
        <v>70</v>
      </c>
      <c r="K304" s="28" t="str">
        <f>VLOOKUP(Tabla_Gtos_Ingresos7[[#This Row],[3 digitos]],PGC_Gtos_e_Ingresos[],4,FALSE)</f>
        <v>1a</v>
      </c>
      <c r="L304" s="30" t="str">
        <f>VLOOKUP(Tabla_Gtos_Ingresos7[[#This Row],[Grupo 1]],Tabla3[],4,FALSE)</f>
        <v>1. Importe Neto Cifra de Negocios</v>
      </c>
      <c r="M304" s="30" t="str">
        <f>VLOOKUP(Tabla_Gtos_Ingresos7[[#This Row],[Grupo 1]],Tabla3[],5,FALSE)</f>
        <v>1.a Ventas</v>
      </c>
      <c r="N304" s="28" t="str">
        <f>VLOOKUP(Tabla_Gtos_Ingresos7[[#This Row],[Grupo 1]],Tabla3[],10,FALSE)</f>
        <v>I</v>
      </c>
      <c r="O304" s="28" t="str">
        <f>VLOOKUP(Tabla_Gtos_Ingresos7[[#This Row],[Grupo 1]],Tabla3[],6,FALSE)</f>
        <v>Explotación</v>
      </c>
      <c r="P304" s="28">
        <f>VLOOKUP(Tabla_Gtos_Ingresos7[[#This Row],[Grupo 1]],Tabla3[],2,FALSE)</f>
        <v>1</v>
      </c>
      <c r="Q304" s="29" t="str">
        <f>VLOOKUP(Tabla_Gtos_Ingresos7[[#This Row],[3 digitos]],PGC_Gtos_e_Ingresos[],2,FALSE)</f>
        <v xml:space="preserve"> Ventas de mercaderías</v>
      </c>
      <c r="R304" s="30" t="str">
        <f>Tabla_Gtos_Ingresos7[[#This Row],[3 digitos]]&amp;"/"&amp;Tabla_Gtos_Ingresos7[[#This Row],[Nombre cuenta]]</f>
        <v>700/ Ventas de mercaderías</v>
      </c>
      <c r="S304" s="30">
        <f>YEAR(Tabla_Gtos_Ingresos7[[#This Row],[Fecha]])</f>
        <v>2010</v>
      </c>
      <c r="T304" s="27">
        <f>MONTH(Tabla_Gtos_Ingresos7[[#This Row],[Fecha]])</f>
        <v>9</v>
      </c>
      <c r="U304" s="30">
        <f>ROUNDUP(MONTH(Tabla_Gtos_Ingresos7[[#This Row],[Fecha]])/3, 0)</f>
        <v>3</v>
      </c>
      <c r="V304" s="30">
        <f>WEEKNUM(Tabla_Gtos_Ingresos7[[#This Row],[Fecha]])</f>
        <v>40</v>
      </c>
      <c r="W304" s="30">
        <f>(Tabla_Gtos_Ingresos7[[#This Row],[Factor]]*Tabla_Gtos_Ingresos7[[#This Row],[Haber]])+(Tabla_Gtos_Ingresos7[[#This Row],[Factor]]*Tabla_Gtos_Ingresos7[[#This Row],[Debe]])</f>
        <v>4666.29</v>
      </c>
      <c r="X304" s="30">
        <f>VLOOKUP(Tabla_Gtos_Ingresos7[[#This Row],[3 digitos]],PGC_Gtos_e_Ingresos[],3,FALSE)</f>
        <v>1</v>
      </c>
    </row>
    <row r="305" spans="1:24">
      <c r="A305" s="1">
        <v>2124</v>
      </c>
      <c r="B305" s="13">
        <v>40447</v>
      </c>
      <c r="C305" s="15">
        <v>70000165</v>
      </c>
      <c r="D305" s="1" t="s">
        <v>45</v>
      </c>
      <c r="E305" s="2" t="s">
        <v>591</v>
      </c>
      <c r="F305" s="12">
        <v>0</v>
      </c>
      <c r="G305" s="12">
        <v>398.55</v>
      </c>
      <c r="H305" s="26" t="str">
        <f>MID(Tabla_Gtos_Ingresos7[[#This Row],[Subcuenta]],1,4)</f>
        <v>7000</v>
      </c>
      <c r="I305" s="27">
        <f>VALUE(MID(Tabla_Gtos_Ingresos7[[#This Row],[4 digitos]],1,3))</f>
        <v>700</v>
      </c>
      <c r="J305" s="27">
        <f>VALUE(MID(Tabla_Gtos_Ingresos7[[#This Row],[3 digitos]],1,2))</f>
        <v>70</v>
      </c>
      <c r="K305" s="28" t="str">
        <f>VLOOKUP(Tabla_Gtos_Ingresos7[[#This Row],[3 digitos]],PGC_Gtos_e_Ingresos[],4,FALSE)</f>
        <v>1a</v>
      </c>
      <c r="L305" s="30" t="str">
        <f>VLOOKUP(Tabla_Gtos_Ingresos7[[#This Row],[Grupo 1]],Tabla3[],4,FALSE)</f>
        <v>1. Importe Neto Cifra de Negocios</v>
      </c>
      <c r="M305" s="30" t="str">
        <f>VLOOKUP(Tabla_Gtos_Ingresos7[[#This Row],[Grupo 1]],Tabla3[],5,FALSE)</f>
        <v>1.a Ventas</v>
      </c>
      <c r="N305" s="28" t="str">
        <f>VLOOKUP(Tabla_Gtos_Ingresos7[[#This Row],[Grupo 1]],Tabla3[],10,FALSE)</f>
        <v>I</v>
      </c>
      <c r="O305" s="28" t="str">
        <f>VLOOKUP(Tabla_Gtos_Ingresos7[[#This Row],[Grupo 1]],Tabla3[],6,FALSE)</f>
        <v>Explotación</v>
      </c>
      <c r="P305" s="28">
        <f>VLOOKUP(Tabla_Gtos_Ingresos7[[#This Row],[Grupo 1]],Tabla3[],2,FALSE)</f>
        <v>1</v>
      </c>
      <c r="Q305" s="29" t="str">
        <f>VLOOKUP(Tabla_Gtos_Ingresos7[[#This Row],[3 digitos]],PGC_Gtos_e_Ingresos[],2,FALSE)</f>
        <v xml:space="preserve"> Ventas de mercaderías</v>
      </c>
      <c r="R305" s="30" t="str">
        <f>Tabla_Gtos_Ingresos7[[#This Row],[3 digitos]]&amp;"/"&amp;Tabla_Gtos_Ingresos7[[#This Row],[Nombre cuenta]]</f>
        <v>700/ Ventas de mercaderías</v>
      </c>
      <c r="S305" s="30">
        <f>YEAR(Tabla_Gtos_Ingresos7[[#This Row],[Fecha]])</f>
        <v>2010</v>
      </c>
      <c r="T305" s="27">
        <f>MONTH(Tabla_Gtos_Ingresos7[[#This Row],[Fecha]])</f>
        <v>9</v>
      </c>
      <c r="U305" s="30">
        <f>ROUNDUP(MONTH(Tabla_Gtos_Ingresos7[[#This Row],[Fecha]])/3, 0)</f>
        <v>3</v>
      </c>
      <c r="V305" s="30">
        <f>WEEKNUM(Tabla_Gtos_Ingresos7[[#This Row],[Fecha]])</f>
        <v>40</v>
      </c>
      <c r="W305" s="30">
        <f>(Tabla_Gtos_Ingresos7[[#This Row],[Factor]]*Tabla_Gtos_Ingresos7[[#This Row],[Haber]])+(Tabla_Gtos_Ingresos7[[#This Row],[Factor]]*Tabla_Gtos_Ingresos7[[#This Row],[Debe]])</f>
        <v>398.55</v>
      </c>
      <c r="X305" s="30">
        <f>VLOOKUP(Tabla_Gtos_Ingresos7[[#This Row],[3 digitos]],PGC_Gtos_e_Ingresos[],3,FALSE)</f>
        <v>1</v>
      </c>
    </row>
    <row r="306" spans="1:24">
      <c r="A306" s="1">
        <v>2125</v>
      </c>
      <c r="B306" s="13">
        <v>40447</v>
      </c>
      <c r="C306" s="15">
        <v>70000166</v>
      </c>
      <c r="D306" s="1" t="s">
        <v>45</v>
      </c>
      <c r="E306" s="1" t="s">
        <v>351</v>
      </c>
      <c r="F306" s="12">
        <v>0</v>
      </c>
      <c r="G306" s="12">
        <v>629.47</v>
      </c>
      <c r="H306" s="26" t="str">
        <f>MID(Tabla_Gtos_Ingresos7[[#This Row],[Subcuenta]],1,4)</f>
        <v>7000</v>
      </c>
      <c r="I306" s="27">
        <f>VALUE(MID(Tabla_Gtos_Ingresos7[[#This Row],[4 digitos]],1,3))</f>
        <v>700</v>
      </c>
      <c r="J306" s="27">
        <f>VALUE(MID(Tabla_Gtos_Ingresos7[[#This Row],[3 digitos]],1,2))</f>
        <v>70</v>
      </c>
      <c r="K306" s="28" t="str">
        <f>VLOOKUP(Tabla_Gtos_Ingresos7[[#This Row],[3 digitos]],PGC_Gtos_e_Ingresos[],4,FALSE)</f>
        <v>1a</v>
      </c>
      <c r="L306" s="30" t="str">
        <f>VLOOKUP(Tabla_Gtos_Ingresos7[[#This Row],[Grupo 1]],Tabla3[],4,FALSE)</f>
        <v>1. Importe Neto Cifra de Negocios</v>
      </c>
      <c r="M306" s="30" t="str">
        <f>VLOOKUP(Tabla_Gtos_Ingresos7[[#This Row],[Grupo 1]],Tabla3[],5,FALSE)</f>
        <v>1.a Ventas</v>
      </c>
      <c r="N306" s="28" t="str">
        <f>VLOOKUP(Tabla_Gtos_Ingresos7[[#This Row],[Grupo 1]],Tabla3[],10,FALSE)</f>
        <v>I</v>
      </c>
      <c r="O306" s="28" t="str">
        <f>VLOOKUP(Tabla_Gtos_Ingresos7[[#This Row],[Grupo 1]],Tabla3[],6,FALSE)</f>
        <v>Explotación</v>
      </c>
      <c r="P306" s="28">
        <f>VLOOKUP(Tabla_Gtos_Ingresos7[[#This Row],[Grupo 1]],Tabla3[],2,FALSE)</f>
        <v>1</v>
      </c>
      <c r="Q306" s="29" t="str">
        <f>VLOOKUP(Tabla_Gtos_Ingresos7[[#This Row],[3 digitos]],PGC_Gtos_e_Ingresos[],2,FALSE)</f>
        <v xml:space="preserve"> Ventas de mercaderías</v>
      </c>
      <c r="R306" s="30" t="str">
        <f>Tabla_Gtos_Ingresos7[[#This Row],[3 digitos]]&amp;"/"&amp;Tabla_Gtos_Ingresos7[[#This Row],[Nombre cuenta]]</f>
        <v>700/ Ventas de mercaderías</v>
      </c>
      <c r="S306" s="30">
        <f>YEAR(Tabla_Gtos_Ingresos7[[#This Row],[Fecha]])</f>
        <v>2010</v>
      </c>
      <c r="T306" s="27">
        <f>MONTH(Tabla_Gtos_Ingresos7[[#This Row],[Fecha]])</f>
        <v>9</v>
      </c>
      <c r="U306" s="30">
        <f>ROUNDUP(MONTH(Tabla_Gtos_Ingresos7[[#This Row],[Fecha]])/3, 0)</f>
        <v>3</v>
      </c>
      <c r="V306" s="30">
        <f>WEEKNUM(Tabla_Gtos_Ingresos7[[#This Row],[Fecha]])</f>
        <v>40</v>
      </c>
      <c r="W306" s="30">
        <f>(Tabla_Gtos_Ingresos7[[#This Row],[Factor]]*Tabla_Gtos_Ingresos7[[#This Row],[Haber]])+(Tabla_Gtos_Ingresos7[[#This Row],[Factor]]*Tabla_Gtos_Ingresos7[[#This Row],[Debe]])</f>
        <v>629.47</v>
      </c>
      <c r="X306" s="30">
        <f>VLOOKUP(Tabla_Gtos_Ingresos7[[#This Row],[3 digitos]],PGC_Gtos_e_Ingresos[],3,FALSE)</f>
        <v>1</v>
      </c>
    </row>
    <row r="307" spans="1:24">
      <c r="A307" s="1">
        <v>2126</v>
      </c>
      <c r="B307" s="13">
        <v>40447</v>
      </c>
      <c r="C307" s="15">
        <v>70000167</v>
      </c>
      <c r="D307" s="1" t="s">
        <v>45</v>
      </c>
      <c r="E307" s="1" t="s">
        <v>246</v>
      </c>
      <c r="F307" s="12">
        <v>0</v>
      </c>
      <c r="G307" s="12">
        <v>1080</v>
      </c>
      <c r="H307" s="26" t="str">
        <f>MID(Tabla_Gtos_Ingresos7[[#This Row],[Subcuenta]],1,4)</f>
        <v>7000</v>
      </c>
      <c r="I307" s="27">
        <f>VALUE(MID(Tabla_Gtos_Ingresos7[[#This Row],[4 digitos]],1,3))</f>
        <v>700</v>
      </c>
      <c r="J307" s="27">
        <f>VALUE(MID(Tabla_Gtos_Ingresos7[[#This Row],[3 digitos]],1,2))</f>
        <v>70</v>
      </c>
      <c r="K307" s="28" t="str">
        <f>VLOOKUP(Tabla_Gtos_Ingresos7[[#This Row],[3 digitos]],PGC_Gtos_e_Ingresos[],4,FALSE)</f>
        <v>1a</v>
      </c>
      <c r="L307" s="30" t="str">
        <f>VLOOKUP(Tabla_Gtos_Ingresos7[[#This Row],[Grupo 1]],Tabla3[],4,FALSE)</f>
        <v>1. Importe Neto Cifra de Negocios</v>
      </c>
      <c r="M307" s="30" t="str">
        <f>VLOOKUP(Tabla_Gtos_Ingresos7[[#This Row],[Grupo 1]],Tabla3[],5,FALSE)</f>
        <v>1.a Ventas</v>
      </c>
      <c r="N307" s="28" t="str">
        <f>VLOOKUP(Tabla_Gtos_Ingresos7[[#This Row],[Grupo 1]],Tabla3[],10,FALSE)</f>
        <v>I</v>
      </c>
      <c r="O307" s="28" t="str">
        <f>VLOOKUP(Tabla_Gtos_Ingresos7[[#This Row],[Grupo 1]],Tabla3[],6,FALSE)</f>
        <v>Explotación</v>
      </c>
      <c r="P307" s="28">
        <f>VLOOKUP(Tabla_Gtos_Ingresos7[[#This Row],[Grupo 1]],Tabla3[],2,FALSE)</f>
        <v>1</v>
      </c>
      <c r="Q307" s="29" t="str">
        <f>VLOOKUP(Tabla_Gtos_Ingresos7[[#This Row],[3 digitos]],PGC_Gtos_e_Ingresos[],2,FALSE)</f>
        <v xml:space="preserve"> Ventas de mercaderías</v>
      </c>
      <c r="R307" s="30" t="str">
        <f>Tabla_Gtos_Ingresos7[[#This Row],[3 digitos]]&amp;"/"&amp;Tabla_Gtos_Ingresos7[[#This Row],[Nombre cuenta]]</f>
        <v>700/ Ventas de mercaderías</v>
      </c>
      <c r="S307" s="30">
        <f>YEAR(Tabla_Gtos_Ingresos7[[#This Row],[Fecha]])</f>
        <v>2010</v>
      </c>
      <c r="T307" s="27">
        <f>MONTH(Tabla_Gtos_Ingresos7[[#This Row],[Fecha]])</f>
        <v>9</v>
      </c>
      <c r="U307" s="30">
        <f>ROUNDUP(MONTH(Tabla_Gtos_Ingresos7[[#This Row],[Fecha]])/3, 0)</f>
        <v>3</v>
      </c>
      <c r="V307" s="30">
        <f>WEEKNUM(Tabla_Gtos_Ingresos7[[#This Row],[Fecha]])</f>
        <v>40</v>
      </c>
      <c r="W307" s="30">
        <f>(Tabla_Gtos_Ingresos7[[#This Row],[Factor]]*Tabla_Gtos_Ingresos7[[#This Row],[Haber]])+(Tabla_Gtos_Ingresos7[[#This Row],[Factor]]*Tabla_Gtos_Ingresos7[[#This Row],[Debe]])</f>
        <v>1080</v>
      </c>
      <c r="X307" s="30">
        <f>VLOOKUP(Tabla_Gtos_Ingresos7[[#This Row],[3 digitos]],PGC_Gtos_e_Ingresos[],3,FALSE)</f>
        <v>1</v>
      </c>
    </row>
    <row r="308" spans="1:24">
      <c r="A308" s="1">
        <v>2127</v>
      </c>
      <c r="B308" s="13">
        <v>40447</v>
      </c>
      <c r="C308" s="15">
        <v>70000168</v>
      </c>
      <c r="D308" s="1" t="s">
        <v>45</v>
      </c>
      <c r="E308" s="1" t="s">
        <v>247</v>
      </c>
      <c r="F308" s="12">
        <v>0</v>
      </c>
      <c r="G308" s="12">
        <v>300.41000000000003</v>
      </c>
      <c r="H308" s="26" t="str">
        <f>MID(Tabla_Gtos_Ingresos7[[#This Row],[Subcuenta]],1,4)</f>
        <v>7000</v>
      </c>
      <c r="I308" s="27">
        <f>VALUE(MID(Tabla_Gtos_Ingresos7[[#This Row],[4 digitos]],1,3))</f>
        <v>700</v>
      </c>
      <c r="J308" s="27">
        <f>VALUE(MID(Tabla_Gtos_Ingresos7[[#This Row],[3 digitos]],1,2))</f>
        <v>70</v>
      </c>
      <c r="K308" s="28" t="str">
        <f>VLOOKUP(Tabla_Gtos_Ingresos7[[#This Row],[3 digitos]],PGC_Gtos_e_Ingresos[],4,FALSE)</f>
        <v>1a</v>
      </c>
      <c r="L308" s="30" t="str">
        <f>VLOOKUP(Tabla_Gtos_Ingresos7[[#This Row],[Grupo 1]],Tabla3[],4,FALSE)</f>
        <v>1. Importe Neto Cifra de Negocios</v>
      </c>
      <c r="M308" s="30" t="str">
        <f>VLOOKUP(Tabla_Gtos_Ingresos7[[#This Row],[Grupo 1]],Tabla3[],5,FALSE)</f>
        <v>1.a Ventas</v>
      </c>
      <c r="N308" s="28" t="str">
        <f>VLOOKUP(Tabla_Gtos_Ingresos7[[#This Row],[Grupo 1]],Tabla3[],10,FALSE)</f>
        <v>I</v>
      </c>
      <c r="O308" s="28" t="str">
        <f>VLOOKUP(Tabla_Gtos_Ingresos7[[#This Row],[Grupo 1]],Tabla3[],6,FALSE)</f>
        <v>Explotación</v>
      </c>
      <c r="P308" s="28">
        <f>VLOOKUP(Tabla_Gtos_Ingresos7[[#This Row],[Grupo 1]],Tabla3[],2,FALSE)</f>
        <v>1</v>
      </c>
      <c r="Q308" s="29" t="str">
        <f>VLOOKUP(Tabla_Gtos_Ingresos7[[#This Row],[3 digitos]],PGC_Gtos_e_Ingresos[],2,FALSE)</f>
        <v xml:space="preserve"> Ventas de mercaderías</v>
      </c>
      <c r="R308" s="30" t="str">
        <f>Tabla_Gtos_Ingresos7[[#This Row],[3 digitos]]&amp;"/"&amp;Tabla_Gtos_Ingresos7[[#This Row],[Nombre cuenta]]</f>
        <v>700/ Ventas de mercaderías</v>
      </c>
      <c r="S308" s="30">
        <f>YEAR(Tabla_Gtos_Ingresos7[[#This Row],[Fecha]])</f>
        <v>2010</v>
      </c>
      <c r="T308" s="27">
        <f>MONTH(Tabla_Gtos_Ingresos7[[#This Row],[Fecha]])</f>
        <v>9</v>
      </c>
      <c r="U308" s="30">
        <f>ROUNDUP(MONTH(Tabla_Gtos_Ingresos7[[#This Row],[Fecha]])/3, 0)</f>
        <v>3</v>
      </c>
      <c r="V308" s="30">
        <f>WEEKNUM(Tabla_Gtos_Ingresos7[[#This Row],[Fecha]])</f>
        <v>40</v>
      </c>
      <c r="W308" s="30">
        <f>(Tabla_Gtos_Ingresos7[[#This Row],[Factor]]*Tabla_Gtos_Ingresos7[[#This Row],[Haber]])+(Tabla_Gtos_Ingresos7[[#This Row],[Factor]]*Tabla_Gtos_Ingresos7[[#This Row],[Debe]])</f>
        <v>300.41000000000003</v>
      </c>
      <c r="X308" s="30">
        <f>VLOOKUP(Tabla_Gtos_Ingresos7[[#This Row],[3 digitos]],PGC_Gtos_e_Ingresos[],3,FALSE)</f>
        <v>1</v>
      </c>
    </row>
    <row r="309" spans="1:24">
      <c r="A309" s="1">
        <v>2128</v>
      </c>
      <c r="B309" s="13">
        <v>40447</v>
      </c>
      <c r="C309" s="15">
        <v>70000169</v>
      </c>
      <c r="D309" s="1" t="s">
        <v>45</v>
      </c>
      <c r="E309" s="1" t="s">
        <v>248</v>
      </c>
      <c r="F309" s="12">
        <v>0</v>
      </c>
      <c r="G309" s="12">
        <v>1021.46</v>
      </c>
      <c r="H309" s="26" t="str">
        <f>MID(Tabla_Gtos_Ingresos7[[#This Row],[Subcuenta]],1,4)</f>
        <v>7000</v>
      </c>
      <c r="I309" s="27">
        <f>VALUE(MID(Tabla_Gtos_Ingresos7[[#This Row],[4 digitos]],1,3))</f>
        <v>700</v>
      </c>
      <c r="J309" s="27">
        <f>VALUE(MID(Tabla_Gtos_Ingresos7[[#This Row],[3 digitos]],1,2))</f>
        <v>70</v>
      </c>
      <c r="K309" s="28" t="str">
        <f>VLOOKUP(Tabla_Gtos_Ingresos7[[#This Row],[3 digitos]],PGC_Gtos_e_Ingresos[],4,FALSE)</f>
        <v>1a</v>
      </c>
      <c r="L309" s="30" t="str">
        <f>VLOOKUP(Tabla_Gtos_Ingresos7[[#This Row],[Grupo 1]],Tabla3[],4,FALSE)</f>
        <v>1. Importe Neto Cifra de Negocios</v>
      </c>
      <c r="M309" s="30" t="str">
        <f>VLOOKUP(Tabla_Gtos_Ingresos7[[#This Row],[Grupo 1]],Tabla3[],5,FALSE)</f>
        <v>1.a Ventas</v>
      </c>
      <c r="N309" s="28" t="str">
        <f>VLOOKUP(Tabla_Gtos_Ingresos7[[#This Row],[Grupo 1]],Tabla3[],10,FALSE)</f>
        <v>I</v>
      </c>
      <c r="O309" s="28" t="str">
        <f>VLOOKUP(Tabla_Gtos_Ingresos7[[#This Row],[Grupo 1]],Tabla3[],6,FALSE)</f>
        <v>Explotación</v>
      </c>
      <c r="P309" s="28">
        <f>VLOOKUP(Tabla_Gtos_Ingresos7[[#This Row],[Grupo 1]],Tabla3[],2,FALSE)</f>
        <v>1</v>
      </c>
      <c r="Q309" s="29" t="str">
        <f>VLOOKUP(Tabla_Gtos_Ingresos7[[#This Row],[3 digitos]],PGC_Gtos_e_Ingresos[],2,FALSE)</f>
        <v xml:space="preserve"> Ventas de mercaderías</v>
      </c>
      <c r="R309" s="30" t="str">
        <f>Tabla_Gtos_Ingresos7[[#This Row],[3 digitos]]&amp;"/"&amp;Tabla_Gtos_Ingresos7[[#This Row],[Nombre cuenta]]</f>
        <v>700/ Ventas de mercaderías</v>
      </c>
      <c r="S309" s="30">
        <f>YEAR(Tabla_Gtos_Ingresos7[[#This Row],[Fecha]])</f>
        <v>2010</v>
      </c>
      <c r="T309" s="27">
        <f>MONTH(Tabla_Gtos_Ingresos7[[#This Row],[Fecha]])</f>
        <v>9</v>
      </c>
      <c r="U309" s="30">
        <f>ROUNDUP(MONTH(Tabla_Gtos_Ingresos7[[#This Row],[Fecha]])/3, 0)</f>
        <v>3</v>
      </c>
      <c r="V309" s="30">
        <f>WEEKNUM(Tabla_Gtos_Ingresos7[[#This Row],[Fecha]])</f>
        <v>40</v>
      </c>
      <c r="W309" s="30">
        <f>(Tabla_Gtos_Ingresos7[[#This Row],[Factor]]*Tabla_Gtos_Ingresos7[[#This Row],[Haber]])+(Tabla_Gtos_Ingresos7[[#This Row],[Factor]]*Tabla_Gtos_Ingresos7[[#This Row],[Debe]])</f>
        <v>1021.46</v>
      </c>
      <c r="X309" s="30">
        <f>VLOOKUP(Tabla_Gtos_Ingresos7[[#This Row],[3 digitos]],PGC_Gtos_e_Ingresos[],3,FALSE)</f>
        <v>1</v>
      </c>
    </row>
    <row r="310" spans="1:24">
      <c r="A310" s="1">
        <v>2123</v>
      </c>
      <c r="B310" s="13">
        <v>40447</v>
      </c>
      <c r="C310" s="15">
        <v>70000005</v>
      </c>
      <c r="D310" s="1" t="s">
        <v>64</v>
      </c>
      <c r="E310" s="1" t="s">
        <v>369</v>
      </c>
      <c r="F310" s="12">
        <v>0</v>
      </c>
      <c r="G310" s="12">
        <v>1840</v>
      </c>
      <c r="H310" s="26" t="str">
        <f>MID(Tabla_Gtos_Ingresos7[[#This Row],[Subcuenta]],1,4)</f>
        <v>7000</v>
      </c>
      <c r="I310" s="27">
        <f>VALUE(MID(Tabla_Gtos_Ingresos7[[#This Row],[4 digitos]],1,3))</f>
        <v>700</v>
      </c>
      <c r="J310" s="27">
        <f>VALUE(MID(Tabla_Gtos_Ingresos7[[#This Row],[3 digitos]],1,2))</f>
        <v>70</v>
      </c>
      <c r="K310" s="28" t="str">
        <f>VLOOKUP(Tabla_Gtos_Ingresos7[[#This Row],[3 digitos]],PGC_Gtos_e_Ingresos[],4,FALSE)</f>
        <v>1a</v>
      </c>
      <c r="L310" s="30" t="str">
        <f>VLOOKUP(Tabla_Gtos_Ingresos7[[#This Row],[Grupo 1]],Tabla3[],4,FALSE)</f>
        <v>1. Importe Neto Cifra de Negocios</v>
      </c>
      <c r="M310" s="30" t="str">
        <f>VLOOKUP(Tabla_Gtos_Ingresos7[[#This Row],[Grupo 1]],Tabla3[],5,FALSE)</f>
        <v>1.a Ventas</v>
      </c>
      <c r="N310" s="28" t="str">
        <f>VLOOKUP(Tabla_Gtos_Ingresos7[[#This Row],[Grupo 1]],Tabla3[],10,FALSE)</f>
        <v>I</v>
      </c>
      <c r="O310" s="28" t="str">
        <f>VLOOKUP(Tabla_Gtos_Ingresos7[[#This Row],[Grupo 1]],Tabla3[],6,FALSE)</f>
        <v>Explotación</v>
      </c>
      <c r="P310" s="28">
        <f>VLOOKUP(Tabla_Gtos_Ingresos7[[#This Row],[Grupo 1]],Tabla3[],2,FALSE)</f>
        <v>1</v>
      </c>
      <c r="Q310" s="29" t="str">
        <f>VLOOKUP(Tabla_Gtos_Ingresos7[[#This Row],[3 digitos]],PGC_Gtos_e_Ingresos[],2,FALSE)</f>
        <v xml:space="preserve"> Ventas de mercaderías</v>
      </c>
      <c r="R310" s="30" t="str">
        <f>Tabla_Gtos_Ingresos7[[#This Row],[3 digitos]]&amp;"/"&amp;Tabla_Gtos_Ingresos7[[#This Row],[Nombre cuenta]]</f>
        <v>700/ Ventas de mercaderías</v>
      </c>
      <c r="S310" s="30">
        <f>YEAR(Tabla_Gtos_Ingresos7[[#This Row],[Fecha]])</f>
        <v>2010</v>
      </c>
      <c r="T310" s="27">
        <f>MONTH(Tabla_Gtos_Ingresos7[[#This Row],[Fecha]])</f>
        <v>9</v>
      </c>
      <c r="U310" s="30">
        <f>ROUNDUP(MONTH(Tabla_Gtos_Ingresos7[[#This Row],[Fecha]])/3, 0)</f>
        <v>3</v>
      </c>
      <c r="V310" s="30">
        <f>WEEKNUM(Tabla_Gtos_Ingresos7[[#This Row],[Fecha]])</f>
        <v>40</v>
      </c>
      <c r="W310" s="30">
        <f>(Tabla_Gtos_Ingresos7[[#This Row],[Factor]]*Tabla_Gtos_Ingresos7[[#This Row],[Haber]])+(Tabla_Gtos_Ingresos7[[#This Row],[Factor]]*Tabla_Gtos_Ingresos7[[#This Row],[Debe]])</f>
        <v>1840</v>
      </c>
      <c r="X310" s="30">
        <f>VLOOKUP(Tabla_Gtos_Ingresos7[[#This Row],[3 digitos]],PGC_Gtos_e_Ingresos[],3,FALSE)</f>
        <v>1</v>
      </c>
    </row>
    <row r="311" spans="1:24">
      <c r="A311" s="1">
        <v>2731</v>
      </c>
      <c r="B311" s="13">
        <v>40508</v>
      </c>
      <c r="C311" s="15">
        <v>70000205</v>
      </c>
      <c r="D311" s="1" t="s">
        <v>45</v>
      </c>
      <c r="E311" s="1" t="s">
        <v>365</v>
      </c>
      <c r="F311" s="12">
        <v>0</v>
      </c>
      <c r="G311" s="12">
        <v>10560.78</v>
      </c>
      <c r="H311" s="26" t="str">
        <f>MID(Tabla_Gtos_Ingresos7[[#This Row],[Subcuenta]],1,4)</f>
        <v>7000</v>
      </c>
      <c r="I311" s="27">
        <f>VALUE(MID(Tabla_Gtos_Ingresos7[[#This Row],[4 digitos]],1,3))</f>
        <v>700</v>
      </c>
      <c r="J311" s="27">
        <f>VALUE(MID(Tabla_Gtos_Ingresos7[[#This Row],[3 digitos]],1,2))</f>
        <v>70</v>
      </c>
      <c r="K311" s="28" t="str">
        <f>VLOOKUP(Tabla_Gtos_Ingresos7[[#This Row],[3 digitos]],PGC_Gtos_e_Ingresos[],4,FALSE)</f>
        <v>1a</v>
      </c>
      <c r="L311" s="30" t="str">
        <f>VLOOKUP(Tabla_Gtos_Ingresos7[[#This Row],[Grupo 1]],Tabla3[],4,FALSE)</f>
        <v>1. Importe Neto Cifra de Negocios</v>
      </c>
      <c r="M311" s="30" t="str">
        <f>VLOOKUP(Tabla_Gtos_Ingresos7[[#This Row],[Grupo 1]],Tabla3[],5,FALSE)</f>
        <v>1.a Ventas</v>
      </c>
      <c r="N311" s="28" t="str">
        <f>VLOOKUP(Tabla_Gtos_Ingresos7[[#This Row],[Grupo 1]],Tabla3[],10,FALSE)</f>
        <v>I</v>
      </c>
      <c r="O311" s="28" t="str">
        <f>VLOOKUP(Tabla_Gtos_Ingresos7[[#This Row],[Grupo 1]],Tabla3[],6,FALSE)</f>
        <v>Explotación</v>
      </c>
      <c r="P311" s="28">
        <f>VLOOKUP(Tabla_Gtos_Ingresos7[[#This Row],[Grupo 1]],Tabla3[],2,FALSE)</f>
        <v>1</v>
      </c>
      <c r="Q311" s="29" t="str">
        <f>VLOOKUP(Tabla_Gtos_Ingresos7[[#This Row],[3 digitos]],PGC_Gtos_e_Ingresos[],2,FALSE)</f>
        <v xml:space="preserve"> Ventas de mercaderías</v>
      </c>
      <c r="R311" s="30" t="str">
        <f>Tabla_Gtos_Ingresos7[[#This Row],[3 digitos]]&amp;"/"&amp;Tabla_Gtos_Ingresos7[[#This Row],[Nombre cuenta]]</f>
        <v>700/ Ventas de mercaderías</v>
      </c>
      <c r="S311" s="30">
        <f>YEAR(Tabla_Gtos_Ingresos7[[#This Row],[Fecha]])</f>
        <v>2010</v>
      </c>
      <c r="T311" s="27">
        <f>MONTH(Tabla_Gtos_Ingresos7[[#This Row],[Fecha]])</f>
        <v>11</v>
      </c>
      <c r="U311" s="30">
        <f>ROUNDUP(MONTH(Tabla_Gtos_Ingresos7[[#This Row],[Fecha]])/3, 0)</f>
        <v>4</v>
      </c>
      <c r="V311" s="30">
        <f>WEEKNUM(Tabla_Gtos_Ingresos7[[#This Row],[Fecha]])</f>
        <v>48</v>
      </c>
      <c r="W311" s="30">
        <f>(Tabla_Gtos_Ingresos7[[#This Row],[Factor]]*Tabla_Gtos_Ingresos7[[#This Row],[Haber]])+(Tabla_Gtos_Ingresos7[[#This Row],[Factor]]*Tabla_Gtos_Ingresos7[[#This Row],[Debe]])</f>
        <v>10560.78</v>
      </c>
      <c r="X311" s="30">
        <f>VLOOKUP(Tabla_Gtos_Ingresos7[[#This Row],[3 digitos]],PGC_Gtos_e_Ingresos[],3,FALSE)</f>
        <v>1</v>
      </c>
    </row>
    <row r="312" spans="1:24">
      <c r="A312" s="1">
        <v>2730</v>
      </c>
      <c r="B312" s="13">
        <v>40508</v>
      </c>
      <c r="C312" s="15">
        <v>70000008</v>
      </c>
      <c r="D312" s="1" t="s">
        <v>64</v>
      </c>
      <c r="E312" s="1" t="s">
        <v>371</v>
      </c>
      <c r="F312" s="12">
        <v>0</v>
      </c>
      <c r="G312" s="12">
        <v>589</v>
      </c>
      <c r="H312" s="26" t="str">
        <f>MID(Tabla_Gtos_Ingresos7[[#This Row],[Subcuenta]],1,4)</f>
        <v>7000</v>
      </c>
      <c r="I312" s="27">
        <f>VALUE(MID(Tabla_Gtos_Ingresos7[[#This Row],[4 digitos]],1,3))</f>
        <v>700</v>
      </c>
      <c r="J312" s="27">
        <f>VALUE(MID(Tabla_Gtos_Ingresos7[[#This Row],[3 digitos]],1,2))</f>
        <v>70</v>
      </c>
      <c r="K312" s="28" t="str">
        <f>VLOOKUP(Tabla_Gtos_Ingresos7[[#This Row],[3 digitos]],PGC_Gtos_e_Ingresos[],4,FALSE)</f>
        <v>1a</v>
      </c>
      <c r="L312" s="30" t="str">
        <f>VLOOKUP(Tabla_Gtos_Ingresos7[[#This Row],[Grupo 1]],Tabla3[],4,FALSE)</f>
        <v>1. Importe Neto Cifra de Negocios</v>
      </c>
      <c r="M312" s="30" t="str">
        <f>VLOOKUP(Tabla_Gtos_Ingresos7[[#This Row],[Grupo 1]],Tabla3[],5,FALSE)</f>
        <v>1.a Ventas</v>
      </c>
      <c r="N312" s="28" t="str">
        <f>VLOOKUP(Tabla_Gtos_Ingresos7[[#This Row],[Grupo 1]],Tabla3[],10,FALSE)</f>
        <v>I</v>
      </c>
      <c r="O312" s="28" t="str">
        <f>VLOOKUP(Tabla_Gtos_Ingresos7[[#This Row],[Grupo 1]],Tabla3[],6,FALSE)</f>
        <v>Explotación</v>
      </c>
      <c r="P312" s="28">
        <f>VLOOKUP(Tabla_Gtos_Ingresos7[[#This Row],[Grupo 1]],Tabla3[],2,FALSE)</f>
        <v>1</v>
      </c>
      <c r="Q312" s="29" t="str">
        <f>VLOOKUP(Tabla_Gtos_Ingresos7[[#This Row],[3 digitos]],PGC_Gtos_e_Ingresos[],2,FALSE)</f>
        <v xml:space="preserve"> Ventas de mercaderías</v>
      </c>
      <c r="R312" s="30" t="str">
        <f>Tabla_Gtos_Ingresos7[[#This Row],[3 digitos]]&amp;"/"&amp;Tabla_Gtos_Ingresos7[[#This Row],[Nombre cuenta]]</f>
        <v>700/ Ventas de mercaderías</v>
      </c>
      <c r="S312" s="30">
        <f>YEAR(Tabla_Gtos_Ingresos7[[#This Row],[Fecha]])</f>
        <v>2010</v>
      </c>
      <c r="T312" s="27">
        <f>MONTH(Tabla_Gtos_Ingresos7[[#This Row],[Fecha]])</f>
        <v>11</v>
      </c>
      <c r="U312" s="30">
        <f>ROUNDUP(MONTH(Tabla_Gtos_Ingresos7[[#This Row],[Fecha]])/3, 0)</f>
        <v>4</v>
      </c>
      <c r="V312" s="30">
        <f>WEEKNUM(Tabla_Gtos_Ingresos7[[#This Row],[Fecha]])</f>
        <v>48</v>
      </c>
      <c r="W312" s="30">
        <f>(Tabla_Gtos_Ingresos7[[#This Row],[Factor]]*Tabla_Gtos_Ingresos7[[#This Row],[Haber]])+(Tabla_Gtos_Ingresos7[[#This Row],[Factor]]*Tabla_Gtos_Ingresos7[[#This Row],[Debe]])</f>
        <v>589</v>
      </c>
      <c r="X312" s="30">
        <f>VLOOKUP(Tabla_Gtos_Ingresos7[[#This Row],[3 digitos]],PGC_Gtos_e_Ingresos[],3,FALSE)</f>
        <v>1</v>
      </c>
    </row>
    <row r="313" spans="1:24">
      <c r="A313" s="1">
        <v>2991</v>
      </c>
      <c r="B313" s="13">
        <v>40538</v>
      </c>
      <c r="C313" s="15">
        <v>62200075</v>
      </c>
      <c r="D313" s="1" t="s">
        <v>21</v>
      </c>
      <c r="E313" s="1" t="s">
        <v>933</v>
      </c>
      <c r="F313" s="12">
        <v>397.98</v>
      </c>
      <c r="G313" s="12">
        <v>0</v>
      </c>
      <c r="H313" s="26" t="str">
        <f>MID(Tabla_Gtos_Ingresos7[[#This Row],[Subcuenta]],1,4)</f>
        <v>6220</v>
      </c>
      <c r="I313" s="27">
        <f>VALUE(MID(Tabla_Gtos_Ingresos7[[#This Row],[4 digitos]],1,3))</f>
        <v>622</v>
      </c>
      <c r="J313" s="27">
        <f>VALUE(MID(Tabla_Gtos_Ingresos7[[#This Row],[3 digitos]],1,2))</f>
        <v>62</v>
      </c>
      <c r="K313" s="28" t="str">
        <f>VLOOKUP(Tabla_Gtos_Ingresos7[[#This Row],[3 digitos]],PGC_Gtos_e_Ingresos[],4,FALSE)</f>
        <v>7.a</v>
      </c>
      <c r="L313" s="30" t="str">
        <f>VLOOKUP(Tabla_Gtos_Ingresos7[[#This Row],[Grupo 1]],Tabla3[],4,FALSE)</f>
        <v>7. Otros Gastos de Explotación</v>
      </c>
      <c r="M313" s="30" t="str">
        <f>VLOOKUP(Tabla_Gtos_Ingresos7[[#This Row],[Grupo 1]],Tabla3[],5,FALSE)</f>
        <v>7.a Servicios Exteriores</v>
      </c>
      <c r="N313" s="28" t="str">
        <f>VLOOKUP(Tabla_Gtos_Ingresos7[[#This Row],[Grupo 1]],Tabla3[],10,FALSE)</f>
        <v>G</v>
      </c>
      <c r="O313" s="28" t="str">
        <f>VLOOKUP(Tabla_Gtos_Ingresos7[[#This Row],[Grupo 1]],Tabla3[],6,FALSE)</f>
        <v>Explotación</v>
      </c>
      <c r="P313" s="28">
        <f>VLOOKUP(Tabla_Gtos_Ingresos7[[#This Row],[Grupo 1]],Tabla3[],2,FALSE)</f>
        <v>7</v>
      </c>
      <c r="Q313" s="29" t="str">
        <f>VLOOKUP(Tabla_Gtos_Ingresos7[[#This Row],[3 digitos]],PGC_Gtos_e_Ingresos[],2,FALSE)</f>
        <v xml:space="preserve"> Reparaciones y conservación</v>
      </c>
      <c r="R313" s="30" t="str">
        <f>Tabla_Gtos_Ingresos7[[#This Row],[3 digitos]]&amp;"/"&amp;Tabla_Gtos_Ingresos7[[#This Row],[Nombre cuenta]]</f>
        <v>622/ Reparaciones y conservación</v>
      </c>
      <c r="S313" s="30">
        <f>YEAR(Tabla_Gtos_Ingresos7[[#This Row],[Fecha]])</f>
        <v>2010</v>
      </c>
      <c r="T313" s="27">
        <f>MONTH(Tabla_Gtos_Ingresos7[[#This Row],[Fecha]])</f>
        <v>12</v>
      </c>
      <c r="U313" s="30">
        <f>ROUNDUP(MONTH(Tabla_Gtos_Ingresos7[[#This Row],[Fecha]])/3, 0)</f>
        <v>4</v>
      </c>
      <c r="V313" s="30">
        <f>WEEKNUM(Tabla_Gtos_Ingresos7[[#This Row],[Fecha]])</f>
        <v>53</v>
      </c>
      <c r="W313" s="30">
        <f>(Tabla_Gtos_Ingresos7[[#This Row],[Factor]]*Tabla_Gtos_Ingresos7[[#This Row],[Haber]])+(Tabla_Gtos_Ingresos7[[#This Row],[Factor]]*Tabla_Gtos_Ingresos7[[#This Row],[Debe]])</f>
        <v>-397.98</v>
      </c>
      <c r="X313" s="30">
        <f>VLOOKUP(Tabla_Gtos_Ingresos7[[#This Row],[3 digitos]],PGC_Gtos_e_Ingresos[],3,FALSE)</f>
        <v>-1</v>
      </c>
    </row>
    <row r="314" spans="1:24">
      <c r="A314" s="1">
        <v>317</v>
      </c>
      <c r="B314" s="13">
        <v>40236</v>
      </c>
      <c r="C314" s="15">
        <v>70000035</v>
      </c>
      <c r="D314" s="1" t="s">
        <v>45</v>
      </c>
      <c r="E314" s="1" t="s">
        <v>577</v>
      </c>
      <c r="F314" s="12">
        <v>0</v>
      </c>
      <c r="G314" s="12">
        <v>37.51</v>
      </c>
      <c r="H314" s="26" t="str">
        <f>MID(Tabla_Gtos_Ingresos7[[#This Row],[Subcuenta]],1,4)</f>
        <v>7000</v>
      </c>
      <c r="I314" s="27">
        <f>VALUE(MID(Tabla_Gtos_Ingresos7[[#This Row],[4 digitos]],1,3))</f>
        <v>700</v>
      </c>
      <c r="J314" s="27">
        <f>VALUE(MID(Tabla_Gtos_Ingresos7[[#This Row],[3 digitos]],1,2))</f>
        <v>70</v>
      </c>
      <c r="K314" s="28" t="str">
        <f>VLOOKUP(Tabla_Gtos_Ingresos7[[#This Row],[3 digitos]],PGC_Gtos_e_Ingresos[],4,FALSE)</f>
        <v>1a</v>
      </c>
      <c r="L314" s="30" t="str">
        <f>VLOOKUP(Tabla_Gtos_Ingresos7[[#This Row],[Grupo 1]],Tabla3[],4,FALSE)</f>
        <v>1. Importe Neto Cifra de Negocios</v>
      </c>
      <c r="M314" s="30" t="str">
        <f>VLOOKUP(Tabla_Gtos_Ingresos7[[#This Row],[Grupo 1]],Tabla3[],5,FALSE)</f>
        <v>1.a Ventas</v>
      </c>
      <c r="N314" s="28" t="str">
        <f>VLOOKUP(Tabla_Gtos_Ingresos7[[#This Row],[Grupo 1]],Tabla3[],10,FALSE)</f>
        <v>I</v>
      </c>
      <c r="O314" s="28" t="str">
        <f>VLOOKUP(Tabla_Gtos_Ingresos7[[#This Row],[Grupo 1]],Tabla3[],6,FALSE)</f>
        <v>Explotación</v>
      </c>
      <c r="P314" s="28">
        <f>VLOOKUP(Tabla_Gtos_Ingresos7[[#This Row],[Grupo 1]],Tabla3[],2,FALSE)</f>
        <v>1</v>
      </c>
      <c r="Q314" s="29" t="str">
        <f>VLOOKUP(Tabla_Gtos_Ingresos7[[#This Row],[3 digitos]],PGC_Gtos_e_Ingresos[],2,FALSE)</f>
        <v xml:space="preserve"> Ventas de mercaderías</v>
      </c>
      <c r="R314" s="30" t="str">
        <f>Tabla_Gtos_Ingresos7[[#This Row],[3 digitos]]&amp;"/"&amp;Tabla_Gtos_Ingresos7[[#This Row],[Nombre cuenta]]</f>
        <v>700/ Ventas de mercaderías</v>
      </c>
      <c r="S314" s="30">
        <f>YEAR(Tabla_Gtos_Ingresos7[[#This Row],[Fecha]])</f>
        <v>2010</v>
      </c>
      <c r="T314" s="27">
        <f>MONTH(Tabla_Gtos_Ingresos7[[#This Row],[Fecha]])</f>
        <v>2</v>
      </c>
      <c r="U314" s="30">
        <f>ROUNDUP(MONTH(Tabla_Gtos_Ingresos7[[#This Row],[Fecha]])/3, 0)</f>
        <v>1</v>
      </c>
      <c r="V314" s="30">
        <f>WEEKNUM(Tabla_Gtos_Ingresos7[[#This Row],[Fecha]])</f>
        <v>9</v>
      </c>
      <c r="W314" s="30">
        <f>(Tabla_Gtos_Ingresos7[[#This Row],[Factor]]*Tabla_Gtos_Ingresos7[[#This Row],[Haber]])+(Tabla_Gtos_Ingresos7[[#This Row],[Factor]]*Tabla_Gtos_Ingresos7[[#This Row],[Debe]])</f>
        <v>37.51</v>
      </c>
      <c r="X314" s="30">
        <f>VLOOKUP(Tabla_Gtos_Ingresos7[[#This Row],[3 digitos]],PGC_Gtos_e_Ingresos[],3,FALSE)</f>
        <v>1</v>
      </c>
    </row>
    <row r="315" spans="1:24">
      <c r="A315" s="1">
        <v>318</v>
      </c>
      <c r="B315" s="13">
        <v>40236</v>
      </c>
      <c r="C315" s="15">
        <v>70000036</v>
      </c>
      <c r="D315" s="1" t="s">
        <v>45</v>
      </c>
      <c r="E315" s="2" t="s">
        <v>559</v>
      </c>
      <c r="F315" s="12">
        <v>0</v>
      </c>
      <c r="G315" s="12">
        <v>135.41</v>
      </c>
      <c r="H315" s="26" t="str">
        <f>MID(Tabla_Gtos_Ingresos7[[#This Row],[Subcuenta]],1,4)</f>
        <v>7000</v>
      </c>
      <c r="I315" s="27">
        <f>VALUE(MID(Tabla_Gtos_Ingresos7[[#This Row],[4 digitos]],1,3))</f>
        <v>700</v>
      </c>
      <c r="J315" s="27">
        <f>VALUE(MID(Tabla_Gtos_Ingresos7[[#This Row],[3 digitos]],1,2))</f>
        <v>70</v>
      </c>
      <c r="K315" s="28" t="str">
        <f>VLOOKUP(Tabla_Gtos_Ingresos7[[#This Row],[3 digitos]],PGC_Gtos_e_Ingresos[],4,FALSE)</f>
        <v>1a</v>
      </c>
      <c r="L315" s="30" t="str">
        <f>VLOOKUP(Tabla_Gtos_Ingresos7[[#This Row],[Grupo 1]],Tabla3[],4,FALSE)</f>
        <v>1. Importe Neto Cifra de Negocios</v>
      </c>
      <c r="M315" s="30" t="str">
        <f>VLOOKUP(Tabla_Gtos_Ingresos7[[#This Row],[Grupo 1]],Tabla3[],5,FALSE)</f>
        <v>1.a Ventas</v>
      </c>
      <c r="N315" s="28" t="str">
        <f>VLOOKUP(Tabla_Gtos_Ingresos7[[#This Row],[Grupo 1]],Tabla3[],10,FALSE)</f>
        <v>I</v>
      </c>
      <c r="O315" s="28" t="str">
        <f>VLOOKUP(Tabla_Gtos_Ingresos7[[#This Row],[Grupo 1]],Tabla3[],6,FALSE)</f>
        <v>Explotación</v>
      </c>
      <c r="P315" s="28">
        <f>VLOOKUP(Tabla_Gtos_Ingresos7[[#This Row],[Grupo 1]],Tabla3[],2,FALSE)</f>
        <v>1</v>
      </c>
      <c r="Q315" s="29" t="str">
        <f>VLOOKUP(Tabla_Gtos_Ingresos7[[#This Row],[3 digitos]],PGC_Gtos_e_Ingresos[],2,FALSE)</f>
        <v xml:space="preserve"> Ventas de mercaderías</v>
      </c>
      <c r="R315" s="30" t="str">
        <f>Tabla_Gtos_Ingresos7[[#This Row],[3 digitos]]&amp;"/"&amp;Tabla_Gtos_Ingresos7[[#This Row],[Nombre cuenta]]</f>
        <v>700/ Ventas de mercaderías</v>
      </c>
      <c r="S315" s="30">
        <f>YEAR(Tabla_Gtos_Ingresos7[[#This Row],[Fecha]])</f>
        <v>2010</v>
      </c>
      <c r="T315" s="27">
        <f>MONTH(Tabla_Gtos_Ingresos7[[#This Row],[Fecha]])</f>
        <v>2</v>
      </c>
      <c r="U315" s="30">
        <f>ROUNDUP(MONTH(Tabla_Gtos_Ingresos7[[#This Row],[Fecha]])/3, 0)</f>
        <v>1</v>
      </c>
      <c r="V315" s="30">
        <f>WEEKNUM(Tabla_Gtos_Ingresos7[[#This Row],[Fecha]])</f>
        <v>9</v>
      </c>
      <c r="W315" s="30">
        <f>(Tabla_Gtos_Ingresos7[[#This Row],[Factor]]*Tabla_Gtos_Ingresos7[[#This Row],[Haber]])+(Tabla_Gtos_Ingresos7[[#This Row],[Factor]]*Tabla_Gtos_Ingresos7[[#This Row],[Debe]])</f>
        <v>135.41</v>
      </c>
      <c r="X315" s="30">
        <f>VLOOKUP(Tabla_Gtos_Ingresos7[[#This Row],[3 digitos]],PGC_Gtos_e_Ingresos[],3,FALSE)</f>
        <v>1</v>
      </c>
    </row>
    <row r="316" spans="1:24">
      <c r="A316" s="1">
        <v>319</v>
      </c>
      <c r="B316" s="13">
        <v>40236</v>
      </c>
      <c r="C316" s="15">
        <v>70000037</v>
      </c>
      <c r="D316" s="1" t="s">
        <v>45</v>
      </c>
      <c r="E316" s="1" t="s">
        <v>50</v>
      </c>
      <c r="F316" s="12">
        <v>0</v>
      </c>
      <c r="G316" s="12">
        <v>46.09</v>
      </c>
      <c r="H316" s="26" t="str">
        <f>MID(Tabla_Gtos_Ingresos7[[#This Row],[Subcuenta]],1,4)</f>
        <v>7000</v>
      </c>
      <c r="I316" s="27">
        <f>VALUE(MID(Tabla_Gtos_Ingresos7[[#This Row],[4 digitos]],1,3))</f>
        <v>700</v>
      </c>
      <c r="J316" s="27">
        <f>VALUE(MID(Tabla_Gtos_Ingresos7[[#This Row],[3 digitos]],1,2))</f>
        <v>70</v>
      </c>
      <c r="K316" s="28" t="str">
        <f>VLOOKUP(Tabla_Gtos_Ingresos7[[#This Row],[3 digitos]],PGC_Gtos_e_Ingresos[],4,FALSE)</f>
        <v>1a</v>
      </c>
      <c r="L316" s="30" t="str">
        <f>VLOOKUP(Tabla_Gtos_Ingresos7[[#This Row],[Grupo 1]],Tabla3[],4,FALSE)</f>
        <v>1. Importe Neto Cifra de Negocios</v>
      </c>
      <c r="M316" s="30" t="str">
        <f>VLOOKUP(Tabla_Gtos_Ingresos7[[#This Row],[Grupo 1]],Tabla3[],5,FALSE)</f>
        <v>1.a Ventas</v>
      </c>
      <c r="N316" s="28" t="str">
        <f>VLOOKUP(Tabla_Gtos_Ingresos7[[#This Row],[Grupo 1]],Tabla3[],10,FALSE)</f>
        <v>I</v>
      </c>
      <c r="O316" s="28" t="str">
        <f>VLOOKUP(Tabla_Gtos_Ingresos7[[#This Row],[Grupo 1]],Tabla3[],6,FALSE)</f>
        <v>Explotación</v>
      </c>
      <c r="P316" s="28">
        <f>VLOOKUP(Tabla_Gtos_Ingresos7[[#This Row],[Grupo 1]],Tabla3[],2,FALSE)</f>
        <v>1</v>
      </c>
      <c r="Q316" s="29" t="str">
        <f>VLOOKUP(Tabla_Gtos_Ingresos7[[#This Row],[3 digitos]],PGC_Gtos_e_Ingresos[],2,FALSE)</f>
        <v xml:space="preserve"> Ventas de mercaderías</v>
      </c>
      <c r="R316" s="30" t="str">
        <f>Tabla_Gtos_Ingresos7[[#This Row],[3 digitos]]&amp;"/"&amp;Tabla_Gtos_Ingresos7[[#This Row],[Nombre cuenta]]</f>
        <v>700/ Ventas de mercaderías</v>
      </c>
      <c r="S316" s="30">
        <f>YEAR(Tabla_Gtos_Ingresos7[[#This Row],[Fecha]])</f>
        <v>2010</v>
      </c>
      <c r="T316" s="27">
        <f>MONTH(Tabla_Gtos_Ingresos7[[#This Row],[Fecha]])</f>
        <v>2</v>
      </c>
      <c r="U316" s="30">
        <f>ROUNDUP(MONTH(Tabla_Gtos_Ingresos7[[#This Row],[Fecha]])/3, 0)</f>
        <v>1</v>
      </c>
      <c r="V316" s="30">
        <f>WEEKNUM(Tabla_Gtos_Ingresos7[[#This Row],[Fecha]])</f>
        <v>9</v>
      </c>
      <c r="W316" s="30">
        <f>(Tabla_Gtos_Ingresos7[[#This Row],[Factor]]*Tabla_Gtos_Ingresos7[[#This Row],[Haber]])+(Tabla_Gtos_Ingresos7[[#This Row],[Factor]]*Tabla_Gtos_Ingresos7[[#This Row],[Debe]])</f>
        <v>46.09</v>
      </c>
      <c r="X316" s="30">
        <f>VLOOKUP(Tabla_Gtos_Ingresos7[[#This Row],[3 digitos]],PGC_Gtos_e_Ingresos[],3,FALSE)</f>
        <v>1</v>
      </c>
    </row>
    <row r="317" spans="1:24">
      <c r="A317" s="1">
        <v>504</v>
      </c>
      <c r="B317" s="13">
        <v>40264</v>
      </c>
      <c r="C317" s="15">
        <v>70000048</v>
      </c>
      <c r="D317" s="1" t="s">
        <v>45</v>
      </c>
      <c r="E317" s="1" t="s">
        <v>239</v>
      </c>
      <c r="F317" s="12">
        <v>0</v>
      </c>
      <c r="G317" s="12">
        <v>1316.81</v>
      </c>
      <c r="H317" s="26" t="str">
        <f>MID(Tabla_Gtos_Ingresos7[[#This Row],[Subcuenta]],1,4)</f>
        <v>7000</v>
      </c>
      <c r="I317" s="27">
        <f>VALUE(MID(Tabla_Gtos_Ingresos7[[#This Row],[4 digitos]],1,3))</f>
        <v>700</v>
      </c>
      <c r="J317" s="27">
        <f>VALUE(MID(Tabla_Gtos_Ingresos7[[#This Row],[3 digitos]],1,2))</f>
        <v>70</v>
      </c>
      <c r="K317" s="28" t="str">
        <f>VLOOKUP(Tabla_Gtos_Ingresos7[[#This Row],[3 digitos]],PGC_Gtos_e_Ingresos[],4,FALSE)</f>
        <v>1a</v>
      </c>
      <c r="L317" s="30" t="str">
        <f>VLOOKUP(Tabla_Gtos_Ingresos7[[#This Row],[Grupo 1]],Tabla3[],4,FALSE)</f>
        <v>1. Importe Neto Cifra de Negocios</v>
      </c>
      <c r="M317" s="30" t="str">
        <f>VLOOKUP(Tabla_Gtos_Ingresos7[[#This Row],[Grupo 1]],Tabla3[],5,FALSE)</f>
        <v>1.a Ventas</v>
      </c>
      <c r="N317" s="28" t="str">
        <f>VLOOKUP(Tabla_Gtos_Ingresos7[[#This Row],[Grupo 1]],Tabla3[],10,FALSE)</f>
        <v>I</v>
      </c>
      <c r="O317" s="28" t="str">
        <f>VLOOKUP(Tabla_Gtos_Ingresos7[[#This Row],[Grupo 1]],Tabla3[],6,FALSE)</f>
        <v>Explotación</v>
      </c>
      <c r="P317" s="28">
        <f>VLOOKUP(Tabla_Gtos_Ingresos7[[#This Row],[Grupo 1]],Tabla3[],2,FALSE)</f>
        <v>1</v>
      </c>
      <c r="Q317" s="29" t="str">
        <f>VLOOKUP(Tabla_Gtos_Ingresos7[[#This Row],[3 digitos]],PGC_Gtos_e_Ingresos[],2,FALSE)</f>
        <v xml:space="preserve"> Ventas de mercaderías</v>
      </c>
      <c r="R317" s="30" t="str">
        <f>Tabla_Gtos_Ingresos7[[#This Row],[3 digitos]]&amp;"/"&amp;Tabla_Gtos_Ingresos7[[#This Row],[Nombre cuenta]]</f>
        <v>700/ Ventas de mercaderías</v>
      </c>
      <c r="S317" s="30">
        <f>YEAR(Tabla_Gtos_Ingresos7[[#This Row],[Fecha]])</f>
        <v>2010</v>
      </c>
      <c r="T317" s="27">
        <f>MONTH(Tabla_Gtos_Ingresos7[[#This Row],[Fecha]])</f>
        <v>3</v>
      </c>
      <c r="U317" s="30">
        <f>ROUNDUP(MONTH(Tabla_Gtos_Ingresos7[[#This Row],[Fecha]])/3, 0)</f>
        <v>1</v>
      </c>
      <c r="V317" s="30">
        <f>WEEKNUM(Tabla_Gtos_Ingresos7[[#This Row],[Fecha]])</f>
        <v>13</v>
      </c>
      <c r="W317" s="30">
        <f>(Tabla_Gtos_Ingresos7[[#This Row],[Factor]]*Tabla_Gtos_Ingresos7[[#This Row],[Haber]])+(Tabla_Gtos_Ingresos7[[#This Row],[Factor]]*Tabla_Gtos_Ingresos7[[#This Row],[Debe]])</f>
        <v>1316.81</v>
      </c>
      <c r="X317" s="30">
        <f>VLOOKUP(Tabla_Gtos_Ingresos7[[#This Row],[3 digitos]],PGC_Gtos_e_Ingresos[],3,FALSE)</f>
        <v>1</v>
      </c>
    </row>
    <row r="318" spans="1:24">
      <c r="A318" s="1">
        <v>505</v>
      </c>
      <c r="B318" s="13">
        <v>40264</v>
      </c>
      <c r="C318" s="15">
        <v>70000049</v>
      </c>
      <c r="D318" s="1" t="s">
        <v>45</v>
      </c>
      <c r="E318" s="1" t="s">
        <v>276</v>
      </c>
      <c r="F318" s="12">
        <v>0</v>
      </c>
      <c r="G318" s="12">
        <v>426.35</v>
      </c>
      <c r="H318" s="26" t="str">
        <f>MID(Tabla_Gtos_Ingresos7[[#This Row],[Subcuenta]],1,4)</f>
        <v>7000</v>
      </c>
      <c r="I318" s="27">
        <f>VALUE(MID(Tabla_Gtos_Ingresos7[[#This Row],[4 digitos]],1,3))</f>
        <v>700</v>
      </c>
      <c r="J318" s="27">
        <f>VALUE(MID(Tabla_Gtos_Ingresos7[[#This Row],[3 digitos]],1,2))</f>
        <v>70</v>
      </c>
      <c r="K318" s="28" t="str">
        <f>VLOOKUP(Tabla_Gtos_Ingresos7[[#This Row],[3 digitos]],PGC_Gtos_e_Ingresos[],4,FALSE)</f>
        <v>1a</v>
      </c>
      <c r="L318" s="30" t="str">
        <f>VLOOKUP(Tabla_Gtos_Ingresos7[[#This Row],[Grupo 1]],Tabla3[],4,FALSE)</f>
        <v>1. Importe Neto Cifra de Negocios</v>
      </c>
      <c r="M318" s="30" t="str">
        <f>VLOOKUP(Tabla_Gtos_Ingresos7[[#This Row],[Grupo 1]],Tabla3[],5,FALSE)</f>
        <v>1.a Ventas</v>
      </c>
      <c r="N318" s="28" t="str">
        <f>VLOOKUP(Tabla_Gtos_Ingresos7[[#This Row],[Grupo 1]],Tabla3[],10,FALSE)</f>
        <v>I</v>
      </c>
      <c r="O318" s="28" t="str">
        <f>VLOOKUP(Tabla_Gtos_Ingresos7[[#This Row],[Grupo 1]],Tabla3[],6,FALSE)</f>
        <v>Explotación</v>
      </c>
      <c r="P318" s="28">
        <f>VLOOKUP(Tabla_Gtos_Ingresos7[[#This Row],[Grupo 1]],Tabla3[],2,FALSE)</f>
        <v>1</v>
      </c>
      <c r="Q318" s="29" t="str">
        <f>VLOOKUP(Tabla_Gtos_Ingresos7[[#This Row],[3 digitos]],PGC_Gtos_e_Ingresos[],2,FALSE)</f>
        <v xml:space="preserve"> Ventas de mercaderías</v>
      </c>
      <c r="R318" s="30" t="str">
        <f>Tabla_Gtos_Ingresos7[[#This Row],[3 digitos]]&amp;"/"&amp;Tabla_Gtos_Ingresos7[[#This Row],[Nombre cuenta]]</f>
        <v>700/ Ventas de mercaderías</v>
      </c>
      <c r="S318" s="30">
        <f>YEAR(Tabla_Gtos_Ingresos7[[#This Row],[Fecha]])</f>
        <v>2010</v>
      </c>
      <c r="T318" s="27">
        <f>MONTH(Tabla_Gtos_Ingresos7[[#This Row],[Fecha]])</f>
        <v>3</v>
      </c>
      <c r="U318" s="30">
        <f>ROUNDUP(MONTH(Tabla_Gtos_Ingresos7[[#This Row],[Fecha]])/3, 0)</f>
        <v>1</v>
      </c>
      <c r="V318" s="30">
        <f>WEEKNUM(Tabla_Gtos_Ingresos7[[#This Row],[Fecha]])</f>
        <v>13</v>
      </c>
      <c r="W318" s="30">
        <f>(Tabla_Gtos_Ingresos7[[#This Row],[Factor]]*Tabla_Gtos_Ingresos7[[#This Row],[Haber]])+(Tabla_Gtos_Ingresos7[[#This Row],[Factor]]*Tabla_Gtos_Ingresos7[[#This Row],[Debe]])</f>
        <v>426.35</v>
      </c>
      <c r="X318" s="30">
        <f>VLOOKUP(Tabla_Gtos_Ingresos7[[#This Row],[3 digitos]],PGC_Gtos_e_Ingresos[],3,FALSE)</f>
        <v>1</v>
      </c>
    </row>
    <row r="319" spans="1:24">
      <c r="A319" s="1">
        <v>506</v>
      </c>
      <c r="B319" s="13">
        <v>40264</v>
      </c>
      <c r="C319" s="15">
        <v>70000050</v>
      </c>
      <c r="D319" s="1" t="s">
        <v>45</v>
      </c>
      <c r="E319" s="2" t="s">
        <v>565</v>
      </c>
      <c r="F319" s="12">
        <v>0</v>
      </c>
      <c r="G319" s="12">
        <v>2991.78</v>
      </c>
      <c r="H319" s="26" t="str">
        <f>MID(Tabla_Gtos_Ingresos7[[#This Row],[Subcuenta]],1,4)</f>
        <v>7000</v>
      </c>
      <c r="I319" s="27">
        <f>VALUE(MID(Tabla_Gtos_Ingresos7[[#This Row],[4 digitos]],1,3))</f>
        <v>700</v>
      </c>
      <c r="J319" s="27">
        <f>VALUE(MID(Tabla_Gtos_Ingresos7[[#This Row],[3 digitos]],1,2))</f>
        <v>70</v>
      </c>
      <c r="K319" s="28" t="str">
        <f>VLOOKUP(Tabla_Gtos_Ingresos7[[#This Row],[3 digitos]],PGC_Gtos_e_Ingresos[],4,FALSE)</f>
        <v>1a</v>
      </c>
      <c r="L319" s="30" t="str">
        <f>VLOOKUP(Tabla_Gtos_Ingresos7[[#This Row],[Grupo 1]],Tabla3[],4,FALSE)</f>
        <v>1. Importe Neto Cifra de Negocios</v>
      </c>
      <c r="M319" s="30" t="str">
        <f>VLOOKUP(Tabla_Gtos_Ingresos7[[#This Row],[Grupo 1]],Tabla3[],5,FALSE)</f>
        <v>1.a Ventas</v>
      </c>
      <c r="N319" s="28" t="str">
        <f>VLOOKUP(Tabla_Gtos_Ingresos7[[#This Row],[Grupo 1]],Tabla3[],10,FALSE)</f>
        <v>I</v>
      </c>
      <c r="O319" s="28" t="str">
        <f>VLOOKUP(Tabla_Gtos_Ingresos7[[#This Row],[Grupo 1]],Tabla3[],6,FALSE)</f>
        <v>Explotación</v>
      </c>
      <c r="P319" s="28">
        <f>VLOOKUP(Tabla_Gtos_Ingresos7[[#This Row],[Grupo 1]],Tabla3[],2,FALSE)</f>
        <v>1</v>
      </c>
      <c r="Q319" s="29" t="str">
        <f>VLOOKUP(Tabla_Gtos_Ingresos7[[#This Row],[3 digitos]],PGC_Gtos_e_Ingresos[],2,FALSE)</f>
        <v xml:space="preserve"> Ventas de mercaderías</v>
      </c>
      <c r="R319" s="30" t="str">
        <f>Tabla_Gtos_Ingresos7[[#This Row],[3 digitos]]&amp;"/"&amp;Tabla_Gtos_Ingresos7[[#This Row],[Nombre cuenta]]</f>
        <v>700/ Ventas de mercaderías</v>
      </c>
      <c r="S319" s="30">
        <f>YEAR(Tabla_Gtos_Ingresos7[[#This Row],[Fecha]])</f>
        <v>2010</v>
      </c>
      <c r="T319" s="27">
        <f>MONTH(Tabla_Gtos_Ingresos7[[#This Row],[Fecha]])</f>
        <v>3</v>
      </c>
      <c r="U319" s="30">
        <f>ROUNDUP(MONTH(Tabla_Gtos_Ingresos7[[#This Row],[Fecha]])/3, 0)</f>
        <v>1</v>
      </c>
      <c r="V319" s="30">
        <f>WEEKNUM(Tabla_Gtos_Ingresos7[[#This Row],[Fecha]])</f>
        <v>13</v>
      </c>
      <c r="W319" s="30">
        <f>(Tabla_Gtos_Ingresos7[[#This Row],[Factor]]*Tabla_Gtos_Ingresos7[[#This Row],[Haber]])+(Tabla_Gtos_Ingresos7[[#This Row],[Factor]]*Tabla_Gtos_Ingresos7[[#This Row],[Debe]])</f>
        <v>2991.78</v>
      </c>
      <c r="X319" s="30">
        <f>VLOOKUP(Tabla_Gtos_Ingresos7[[#This Row],[3 digitos]],PGC_Gtos_e_Ingresos[],3,FALSE)</f>
        <v>1</v>
      </c>
    </row>
    <row r="320" spans="1:24">
      <c r="A320" s="1">
        <v>992</v>
      </c>
      <c r="B320" s="13">
        <v>40325</v>
      </c>
      <c r="C320" s="15">
        <v>70000083</v>
      </c>
      <c r="D320" s="1" t="s">
        <v>45</v>
      </c>
      <c r="E320" s="1" t="s">
        <v>644</v>
      </c>
      <c r="F320" s="12">
        <v>0</v>
      </c>
      <c r="G320" s="12">
        <v>1775.28</v>
      </c>
      <c r="H320" s="26" t="str">
        <f>MID(Tabla_Gtos_Ingresos7[[#This Row],[Subcuenta]],1,4)</f>
        <v>7000</v>
      </c>
      <c r="I320" s="27">
        <f>VALUE(MID(Tabla_Gtos_Ingresos7[[#This Row],[4 digitos]],1,3))</f>
        <v>700</v>
      </c>
      <c r="J320" s="27">
        <f>VALUE(MID(Tabla_Gtos_Ingresos7[[#This Row],[3 digitos]],1,2))</f>
        <v>70</v>
      </c>
      <c r="K320" s="28" t="str">
        <f>VLOOKUP(Tabla_Gtos_Ingresos7[[#This Row],[3 digitos]],PGC_Gtos_e_Ingresos[],4,FALSE)</f>
        <v>1a</v>
      </c>
      <c r="L320" s="30" t="str">
        <f>VLOOKUP(Tabla_Gtos_Ingresos7[[#This Row],[Grupo 1]],Tabla3[],4,FALSE)</f>
        <v>1. Importe Neto Cifra de Negocios</v>
      </c>
      <c r="M320" s="30" t="str">
        <f>VLOOKUP(Tabla_Gtos_Ingresos7[[#This Row],[Grupo 1]],Tabla3[],5,FALSE)</f>
        <v>1.a Ventas</v>
      </c>
      <c r="N320" s="28" t="str">
        <f>VLOOKUP(Tabla_Gtos_Ingresos7[[#This Row],[Grupo 1]],Tabla3[],10,FALSE)</f>
        <v>I</v>
      </c>
      <c r="O320" s="28" t="str">
        <f>VLOOKUP(Tabla_Gtos_Ingresos7[[#This Row],[Grupo 1]],Tabla3[],6,FALSE)</f>
        <v>Explotación</v>
      </c>
      <c r="P320" s="28">
        <f>VLOOKUP(Tabla_Gtos_Ingresos7[[#This Row],[Grupo 1]],Tabla3[],2,FALSE)</f>
        <v>1</v>
      </c>
      <c r="Q320" s="29" t="str">
        <f>VLOOKUP(Tabla_Gtos_Ingresos7[[#This Row],[3 digitos]],PGC_Gtos_e_Ingresos[],2,FALSE)</f>
        <v xml:space="preserve"> Ventas de mercaderías</v>
      </c>
      <c r="R320" s="30" t="str">
        <f>Tabla_Gtos_Ingresos7[[#This Row],[3 digitos]]&amp;"/"&amp;Tabla_Gtos_Ingresos7[[#This Row],[Nombre cuenta]]</f>
        <v>700/ Ventas de mercaderías</v>
      </c>
      <c r="S320" s="30">
        <f>YEAR(Tabla_Gtos_Ingresos7[[#This Row],[Fecha]])</f>
        <v>2010</v>
      </c>
      <c r="T320" s="27">
        <f>MONTH(Tabla_Gtos_Ingresos7[[#This Row],[Fecha]])</f>
        <v>5</v>
      </c>
      <c r="U320" s="30">
        <f>ROUNDUP(MONTH(Tabla_Gtos_Ingresos7[[#This Row],[Fecha]])/3, 0)</f>
        <v>2</v>
      </c>
      <c r="V320" s="30">
        <f>WEEKNUM(Tabla_Gtos_Ingresos7[[#This Row],[Fecha]])</f>
        <v>22</v>
      </c>
      <c r="W320" s="30">
        <f>(Tabla_Gtos_Ingresos7[[#This Row],[Factor]]*Tabla_Gtos_Ingresos7[[#This Row],[Haber]])+(Tabla_Gtos_Ingresos7[[#This Row],[Factor]]*Tabla_Gtos_Ingresos7[[#This Row],[Debe]])</f>
        <v>1775.28</v>
      </c>
      <c r="X320" s="30">
        <f>VLOOKUP(Tabla_Gtos_Ingresos7[[#This Row],[3 digitos]],PGC_Gtos_e_Ingresos[],3,FALSE)</f>
        <v>1</v>
      </c>
    </row>
    <row r="321" spans="1:24">
      <c r="A321" s="1">
        <v>993</v>
      </c>
      <c r="B321" s="13">
        <v>40325</v>
      </c>
      <c r="C321" s="15">
        <v>70000084</v>
      </c>
      <c r="D321" s="1" t="s">
        <v>45</v>
      </c>
      <c r="E321" s="1" t="s">
        <v>55</v>
      </c>
      <c r="F321" s="12">
        <v>0</v>
      </c>
      <c r="G321" s="12">
        <v>803.5</v>
      </c>
      <c r="H321" s="26" t="str">
        <f>MID(Tabla_Gtos_Ingresos7[[#This Row],[Subcuenta]],1,4)</f>
        <v>7000</v>
      </c>
      <c r="I321" s="27">
        <f>VALUE(MID(Tabla_Gtos_Ingresos7[[#This Row],[4 digitos]],1,3))</f>
        <v>700</v>
      </c>
      <c r="J321" s="27">
        <f>VALUE(MID(Tabla_Gtos_Ingresos7[[#This Row],[3 digitos]],1,2))</f>
        <v>70</v>
      </c>
      <c r="K321" s="28" t="str">
        <f>VLOOKUP(Tabla_Gtos_Ingresos7[[#This Row],[3 digitos]],PGC_Gtos_e_Ingresos[],4,FALSE)</f>
        <v>1a</v>
      </c>
      <c r="L321" s="30" t="str">
        <f>VLOOKUP(Tabla_Gtos_Ingresos7[[#This Row],[Grupo 1]],Tabla3[],4,FALSE)</f>
        <v>1. Importe Neto Cifra de Negocios</v>
      </c>
      <c r="M321" s="30" t="str">
        <f>VLOOKUP(Tabla_Gtos_Ingresos7[[#This Row],[Grupo 1]],Tabla3[],5,FALSE)</f>
        <v>1.a Ventas</v>
      </c>
      <c r="N321" s="28" t="str">
        <f>VLOOKUP(Tabla_Gtos_Ingresos7[[#This Row],[Grupo 1]],Tabla3[],10,FALSE)</f>
        <v>I</v>
      </c>
      <c r="O321" s="28" t="str">
        <f>VLOOKUP(Tabla_Gtos_Ingresos7[[#This Row],[Grupo 1]],Tabla3[],6,FALSE)</f>
        <v>Explotación</v>
      </c>
      <c r="P321" s="28">
        <f>VLOOKUP(Tabla_Gtos_Ingresos7[[#This Row],[Grupo 1]],Tabla3[],2,FALSE)</f>
        <v>1</v>
      </c>
      <c r="Q321" s="29" t="str">
        <f>VLOOKUP(Tabla_Gtos_Ingresos7[[#This Row],[3 digitos]],PGC_Gtos_e_Ingresos[],2,FALSE)</f>
        <v xml:space="preserve"> Ventas de mercaderías</v>
      </c>
      <c r="R321" s="30" t="str">
        <f>Tabla_Gtos_Ingresos7[[#This Row],[3 digitos]]&amp;"/"&amp;Tabla_Gtos_Ingresos7[[#This Row],[Nombre cuenta]]</f>
        <v>700/ Ventas de mercaderías</v>
      </c>
      <c r="S321" s="30">
        <f>YEAR(Tabla_Gtos_Ingresos7[[#This Row],[Fecha]])</f>
        <v>2010</v>
      </c>
      <c r="T321" s="27">
        <f>MONTH(Tabla_Gtos_Ingresos7[[#This Row],[Fecha]])</f>
        <v>5</v>
      </c>
      <c r="U321" s="30">
        <f>ROUNDUP(MONTH(Tabla_Gtos_Ingresos7[[#This Row],[Fecha]])/3, 0)</f>
        <v>2</v>
      </c>
      <c r="V321" s="30">
        <f>WEEKNUM(Tabla_Gtos_Ingresos7[[#This Row],[Fecha]])</f>
        <v>22</v>
      </c>
      <c r="W321" s="30">
        <f>(Tabla_Gtos_Ingresos7[[#This Row],[Factor]]*Tabla_Gtos_Ingresos7[[#This Row],[Haber]])+(Tabla_Gtos_Ingresos7[[#This Row],[Factor]]*Tabla_Gtos_Ingresos7[[#This Row],[Debe]])</f>
        <v>803.5</v>
      </c>
      <c r="X321" s="30">
        <f>VLOOKUP(Tabla_Gtos_Ingresos7[[#This Row],[3 digitos]],PGC_Gtos_e_Ingresos[],3,FALSE)</f>
        <v>1</v>
      </c>
    </row>
    <row r="322" spans="1:24">
      <c r="A322" s="1">
        <v>994</v>
      </c>
      <c r="B322" s="13">
        <v>40325</v>
      </c>
      <c r="C322" s="15">
        <v>70000085</v>
      </c>
      <c r="D322" s="1" t="s">
        <v>45</v>
      </c>
      <c r="E322" s="1" t="s">
        <v>607</v>
      </c>
      <c r="F322" s="12">
        <v>0</v>
      </c>
      <c r="G322" s="12">
        <v>65.45</v>
      </c>
      <c r="H322" s="26" t="str">
        <f>MID(Tabla_Gtos_Ingresos7[[#This Row],[Subcuenta]],1,4)</f>
        <v>7000</v>
      </c>
      <c r="I322" s="27">
        <f>VALUE(MID(Tabla_Gtos_Ingresos7[[#This Row],[4 digitos]],1,3))</f>
        <v>700</v>
      </c>
      <c r="J322" s="27">
        <f>VALUE(MID(Tabla_Gtos_Ingresos7[[#This Row],[3 digitos]],1,2))</f>
        <v>70</v>
      </c>
      <c r="K322" s="28" t="str">
        <f>VLOOKUP(Tabla_Gtos_Ingresos7[[#This Row],[3 digitos]],PGC_Gtos_e_Ingresos[],4,FALSE)</f>
        <v>1a</v>
      </c>
      <c r="L322" s="30" t="str">
        <f>VLOOKUP(Tabla_Gtos_Ingresos7[[#This Row],[Grupo 1]],Tabla3[],4,FALSE)</f>
        <v>1. Importe Neto Cifra de Negocios</v>
      </c>
      <c r="M322" s="30" t="str">
        <f>VLOOKUP(Tabla_Gtos_Ingresos7[[#This Row],[Grupo 1]],Tabla3[],5,FALSE)</f>
        <v>1.a Ventas</v>
      </c>
      <c r="N322" s="28" t="str">
        <f>VLOOKUP(Tabla_Gtos_Ingresos7[[#This Row],[Grupo 1]],Tabla3[],10,FALSE)</f>
        <v>I</v>
      </c>
      <c r="O322" s="28" t="str">
        <f>VLOOKUP(Tabla_Gtos_Ingresos7[[#This Row],[Grupo 1]],Tabla3[],6,FALSE)</f>
        <v>Explotación</v>
      </c>
      <c r="P322" s="28">
        <f>VLOOKUP(Tabla_Gtos_Ingresos7[[#This Row],[Grupo 1]],Tabla3[],2,FALSE)</f>
        <v>1</v>
      </c>
      <c r="Q322" s="29" t="str">
        <f>VLOOKUP(Tabla_Gtos_Ingresos7[[#This Row],[3 digitos]],PGC_Gtos_e_Ingresos[],2,FALSE)</f>
        <v xml:space="preserve"> Ventas de mercaderías</v>
      </c>
      <c r="R322" s="30" t="str">
        <f>Tabla_Gtos_Ingresos7[[#This Row],[3 digitos]]&amp;"/"&amp;Tabla_Gtos_Ingresos7[[#This Row],[Nombre cuenta]]</f>
        <v>700/ Ventas de mercaderías</v>
      </c>
      <c r="S322" s="30">
        <f>YEAR(Tabla_Gtos_Ingresos7[[#This Row],[Fecha]])</f>
        <v>2010</v>
      </c>
      <c r="T322" s="27">
        <f>MONTH(Tabla_Gtos_Ingresos7[[#This Row],[Fecha]])</f>
        <v>5</v>
      </c>
      <c r="U322" s="30">
        <f>ROUNDUP(MONTH(Tabla_Gtos_Ingresos7[[#This Row],[Fecha]])/3, 0)</f>
        <v>2</v>
      </c>
      <c r="V322" s="30">
        <f>WEEKNUM(Tabla_Gtos_Ingresos7[[#This Row],[Fecha]])</f>
        <v>22</v>
      </c>
      <c r="W322" s="30">
        <f>(Tabla_Gtos_Ingresos7[[#This Row],[Factor]]*Tabla_Gtos_Ingresos7[[#This Row],[Haber]])+(Tabla_Gtos_Ingresos7[[#This Row],[Factor]]*Tabla_Gtos_Ingresos7[[#This Row],[Debe]])</f>
        <v>65.45</v>
      </c>
      <c r="X322" s="30">
        <f>VLOOKUP(Tabla_Gtos_Ingresos7[[#This Row],[3 digitos]],PGC_Gtos_e_Ingresos[],3,FALSE)</f>
        <v>1</v>
      </c>
    </row>
    <row r="323" spans="1:24">
      <c r="A323" s="1">
        <v>995</v>
      </c>
      <c r="B323" s="13">
        <v>40325</v>
      </c>
      <c r="C323" s="15">
        <v>70000086</v>
      </c>
      <c r="D323" s="1" t="s">
        <v>45</v>
      </c>
      <c r="E323" s="1" t="s">
        <v>703</v>
      </c>
      <c r="F323" s="12">
        <v>0</v>
      </c>
      <c r="G323" s="12">
        <v>254.66</v>
      </c>
      <c r="H323" s="26" t="str">
        <f>MID(Tabla_Gtos_Ingresos7[[#This Row],[Subcuenta]],1,4)</f>
        <v>7000</v>
      </c>
      <c r="I323" s="27">
        <f>VALUE(MID(Tabla_Gtos_Ingresos7[[#This Row],[4 digitos]],1,3))</f>
        <v>700</v>
      </c>
      <c r="J323" s="27">
        <f>VALUE(MID(Tabla_Gtos_Ingresos7[[#This Row],[3 digitos]],1,2))</f>
        <v>70</v>
      </c>
      <c r="K323" s="28" t="str">
        <f>VLOOKUP(Tabla_Gtos_Ingresos7[[#This Row],[3 digitos]],PGC_Gtos_e_Ingresos[],4,FALSE)</f>
        <v>1a</v>
      </c>
      <c r="L323" s="30" t="str">
        <f>VLOOKUP(Tabla_Gtos_Ingresos7[[#This Row],[Grupo 1]],Tabla3[],4,FALSE)</f>
        <v>1. Importe Neto Cifra de Negocios</v>
      </c>
      <c r="M323" s="30" t="str">
        <f>VLOOKUP(Tabla_Gtos_Ingresos7[[#This Row],[Grupo 1]],Tabla3[],5,FALSE)</f>
        <v>1.a Ventas</v>
      </c>
      <c r="N323" s="28" t="str">
        <f>VLOOKUP(Tabla_Gtos_Ingresos7[[#This Row],[Grupo 1]],Tabla3[],10,FALSE)</f>
        <v>I</v>
      </c>
      <c r="O323" s="28" t="str">
        <f>VLOOKUP(Tabla_Gtos_Ingresos7[[#This Row],[Grupo 1]],Tabla3[],6,FALSE)</f>
        <v>Explotación</v>
      </c>
      <c r="P323" s="28">
        <f>VLOOKUP(Tabla_Gtos_Ingresos7[[#This Row],[Grupo 1]],Tabla3[],2,FALSE)</f>
        <v>1</v>
      </c>
      <c r="Q323" s="29" t="str">
        <f>VLOOKUP(Tabla_Gtos_Ingresos7[[#This Row],[3 digitos]],PGC_Gtos_e_Ingresos[],2,FALSE)</f>
        <v xml:space="preserve"> Ventas de mercaderías</v>
      </c>
      <c r="R323" s="30" t="str">
        <f>Tabla_Gtos_Ingresos7[[#This Row],[3 digitos]]&amp;"/"&amp;Tabla_Gtos_Ingresos7[[#This Row],[Nombre cuenta]]</f>
        <v>700/ Ventas de mercaderías</v>
      </c>
      <c r="S323" s="30">
        <f>YEAR(Tabla_Gtos_Ingresos7[[#This Row],[Fecha]])</f>
        <v>2010</v>
      </c>
      <c r="T323" s="27">
        <f>MONTH(Tabla_Gtos_Ingresos7[[#This Row],[Fecha]])</f>
        <v>5</v>
      </c>
      <c r="U323" s="30">
        <f>ROUNDUP(MONTH(Tabla_Gtos_Ingresos7[[#This Row],[Fecha]])/3, 0)</f>
        <v>2</v>
      </c>
      <c r="V323" s="30">
        <f>WEEKNUM(Tabla_Gtos_Ingresos7[[#This Row],[Fecha]])</f>
        <v>22</v>
      </c>
      <c r="W323" s="30">
        <f>(Tabla_Gtos_Ingresos7[[#This Row],[Factor]]*Tabla_Gtos_Ingresos7[[#This Row],[Haber]])+(Tabla_Gtos_Ingresos7[[#This Row],[Factor]]*Tabla_Gtos_Ingresos7[[#This Row],[Debe]])</f>
        <v>254.66</v>
      </c>
      <c r="X323" s="30">
        <f>VLOOKUP(Tabla_Gtos_Ingresos7[[#This Row],[3 digitos]],PGC_Gtos_e_Ingresos[],3,FALSE)</f>
        <v>1</v>
      </c>
    </row>
    <row r="324" spans="1:24">
      <c r="A324" s="1">
        <v>996</v>
      </c>
      <c r="B324" s="13">
        <v>40325</v>
      </c>
      <c r="C324" s="15">
        <v>70000087</v>
      </c>
      <c r="D324" s="1" t="s">
        <v>45</v>
      </c>
      <c r="E324" s="1" t="s">
        <v>241</v>
      </c>
      <c r="F324" s="12">
        <v>0</v>
      </c>
      <c r="G324" s="12">
        <v>1091.53</v>
      </c>
      <c r="H324" s="26" t="str">
        <f>MID(Tabla_Gtos_Ingresos7[[#This Row],[Subcuenta]],1,4)</f>
        <v>7000</v>
      </c>
      <c r="I324" s="27">
        <f>VALUE(MID(Tabla_Gtos_Ingresos7[[#This Row],[4 digitos]],1,3))</f>
        <v>700</v>
      </c>
      <c r="J324" s="27">
        <f>VALUE(MID(Tabla_Gtos_Ingresos7[[#This Row],[3 digitos]],1,2))</f>
        <v>70</v>
      </c>
      <c r="K324" s="28" t="str">
        <f>VLOOKUP(Tabla_Gtos_Ingresos7[[#This Row],[3 digitos]],PGC_Gtos_e_Ingresos[],4,FALSE)</f>
        <v>1a</v>
      </c>
      <c r="L324" s="30" t="str">
        <f>VLOOKUP(Tabla_Gtos_Ingresos7[[#This Row],[Grupo 1]],Tabla3[],4,FALSE)</f>
        <v>1. Importe Neto Cifra de Negocios</v>
      </c>
      <c r="M324" s="30" t="str">
        <f>VLOOKUP(Tabla_Gtos_Ingresos7[[#This Row],[Grupo 1]],Tabla3[],5,FALSE)</f>
        <v>1.a Ventas</v>
      </c>
      <c r="N324" s="28" t="str">
        <f>VLOOKUP(Tabla_Gtos_Ingresos7[[#This Row],[Grupo 1]],Tabla3[],10,FALSE)</f>
        <v>I</v>
      </c>
      <c r="O324" s="28" t="str">
        <f>VLOOKUP(Tabla_Gtos_Ingresos7[[#This Row],[Grupo 1]],Tabla3[],6,FALSE)</f>
        <v>Explotación</v>
      </c>
      <c r="P324" s="28">
        <f>VLOOKUP(Tabla_Gtos_Ingresos7[[#This Row],[Grupo 1]],Tabla3[],2,FALSE)</f>
        <v>1</v>
      </c>
      <c r="Q324" s="29" t="str">
        <f>VLOOKUP(Tabla_Gtos_Ingresos7[[#This Row],[3 digitos]],PGC_Gtos_e_Ingresos[],2,FALSE)</f>
        <v xml:space="preserve"> Ventas de mercaderías</v>
      </c>
      <c r="R324" s="30" t="str">
        <f>Tabla_Gtos_Ingresos7[[#This Row],[3 digitos]]&amp;"/"&amp;Tabla_Gtos_Ingresos7[[#This Row],[Nombre cuenta]]</f>
        <v>700/ Ventas de mercaderías</v>
      </c>
      <c r="S324" s="30">
        <f>YEAR(Tabla_Gtos_Ingresos7[[#This Row],[Fecha]])</f>
        <v>2010</v>
      </c>
      <c r="T324" s="27">
        <f>MONTH(Tabla_Gtos_Ingresos7[[#This Row],[Fecha]])</f>
        <v>5</v>
      </c>
      <c r="U324" s="30">
        <f>ROUNDUP(MONTH(Tabla_Gtos_Ingresos7[[#This Row],[Fecha]])/3, 0)</f>
        <v>2</v>
      </c>
      <c r="V324" s="30">
        <f>WEEKNUM(Tabla_Gtos_Ingresos7[[#This Row],[Fecha]])</f>
        <v>22</v>
      </c>
      <c r="W324" s="30">
        <f>(Tabla_Gtos_Ingresos7[[#This Row],[Factor]]*Tabla_Gtos_Ingresos7[[#This Row],[Haber]])+(Tabla_Gtos_Ingresos7[[#This Row],[Factor]]*Tabla_Gtos_Ingresos7[[#This Row],[Debe]])</f>
        <v>1091.53</v>
      </c>
      <c r="X324" s="30">
        <f>VLOOKUP(Tabla_Gtos_Ingresos7[[#This Row],[3 digitos]],PGC_Gtos_e_Ingresos[],3,FALSE)</f>
        <v>1</v>
      </c>
    </row>
    <row r="325" spans="1:24">
      <c r="A325" s="1">
        <v>997</v>
      </c>
      <c r="B325" s="13">
        <v>40325</v>
      </c>
      <c r="C325" s="15">
        <v>70000088</v>
      </c>
      <c r="D325" s="1" t="s">
        <v>45</v>
      </c>
      <c r="E325" s="1" t="s">
        <v>562</v>
      </c>
      <c r="F325" s="12">
        <v>0</v>
      </c>
      <c r="G325" s="12">
        <v>54.99</v>
      </c>
      <c r="H325" s="26" t="str">
        <f>MID(Tabla_Gtos_Ingresos7[[#This Row],[Subcuenta]],1,4)</f>
        <v>7000</v>
      </c>
      <c r="I325" s="27">
        <f>VALUE(MID(Tabla_Gtos_Ingresos7[[#This Row],[4 digitos]],1,3))</f>
        <v>700</v>
      </c>
      <c r="J325" s="27">
        <f>VALUE(MID(Tabla_Gtos_Ingresos7[[#This Row],[3 digitos]],1,2))</f>
        <v>70</v>
      </c>
      <c r="K325" s="28" t="str">
        <f>VLOOKUP(Tabla_Gtos_Ingresos7[[#This Row],[3 digitos]],PGC_Gtos_e_Ingresos[],4,FALSE)</f>
        <v>1a</v>
      </c>
      <c r="L325" s="30" t="str">
        <f>VLOOKUP(Tabla_Gtos_Ingresos7[[#This Row],[Grupo 1]],Tabla3[],4,FALSE)</f>
        <v>1. Importe Neto Cifra de Negocios</v>
      </c>
      <c r="M325" s="30" t="str">
        <f>VLOOKUP(Tabla_Gtos_Ingresos7[[#This Row],[Grupo 1]],Tabla3[],5,FALSE)</f>
        <v>1.a Ventas</v>
      </c>
      <c r="N325" s="28" t="str">
        <f>VLOOKUP(Tabla_Gtos_Ingresos7[[#This Row],[Grupo 1]],Tabla3[],10,FALSE)</f>
        <v>I</v>
      </c>
      <c r="O325" s="28" t="str">
        <f>VLOOKUP(Tabla_Gtos_Ingresos7[[#This Row],[Grupo 1]],Tabla3[],6,FALSE)</f>
        <v>Explotación</v>
      </c>
      <c r="P325" s="28">
        <f>VLOOKUP(Tabla_Gtos_Ingresos7[[#This Row],[Grupo 1]],Tabla3[],2,FALSE)</f>
        <v>1</v>
      </c>
      <c r="Q325" s="29" t="str">
        <f>VLOOKUP(Tabla_Gtos_Ingresos7[[#This Row],[3 digitos]],PGC_Gtos_e_Ingresos[],2,FALSE)</f>
        <v xml:space="preserve"> Ventas de mercaderías</v>
      </c>
      <c r="R325" s="30" t="str">
        <f>Tabla_Gtos_Ingresos7[[#This Row],[3 digitos]]&amp;"/"&amp;Tabla_Gtos_Ingresos7[[#This Row],[Nombre cuenta]]</f>
        <v>700/ Ventas de mercaderías</v>
      </c>
      <c r="S325" s="30">
        <f>YEAR(Tabla_Gtos_Ingresos7[[#This Row],[Fecha]])</f>
        <v>2010</v>
      </c>
      <c r="T325" s="27">
        <f>MONTH(Tabla_Gtos_Ingresos7[[#This Row],[Fecha]])</f>
        <v>5</v>
      </c>
      <c r="U325" s="30">
        <f>ROUNDUP(MONTH(Tabla_Gtos_Ingresos7[[#This Row],[Fecha]])/3, 0)</f>
        <v>2</v>
      </c>
      <c r="V325" s="30">
        <f>WEEKNUM(Tabla_Gtos_Ingresos7[[#This Row],[Fecha]])</f>
        <v>22</v>
      </c>
      <c r="W325" s="30">
        <f>(Tabla_Gtos_Ingresos7[[#This Row],[Factor]]*Tabla_Gtos_Ingresos7[[#This Row],[Haber]])+(Tabla_Gtos_Ingresos7[[#This Row],[Factor]]*Tabla_Gtos_Ingresos7[[#This Row],[Debe]])</f>
        <v>54.99</v>
      </c>
      <c r="X325" s="30">
        <f>VLOOKUP(Tabla_Gtos_Ingresos7[[#This Row],[3 digitos]],PGC_Gtos_e_Ingresos[],3,FALSE)</f>
        <v>1</v>
      </c>
    </row>
    <row r="326" spans="1:24">
      <c r="A326" s="1">
        <v>998</v>
      </c>
      <c r="B326" s="13">
        <v>40325</v>
      </c>
      <c r="C326" s="15">
        <v>70000089</v>
      </c>
      <c r="D326" s="1" t="s">
        <v>45</v>
      </c>
      <c r="E326" s="1" t="s">
        <v>332</v>
      </c>
      <c r="F326" s="12">
        <v>0</v>
      </c>
      <c r="G326" s="12">
        <v>55.75</v>
      </c>
      <c r="H326" s="26" t="str">
        <f>MID(Tabla_Gtos_Ingresos7[[#This Row],[Subcuenta]],1,4)</f>
        <v>7000</v>
      </c>
      <c r="I326" s="27">
        <f>VALUE(MID(Tabla_Gtos_Ingresos7[[#This Row],[4 digitos]],1,3))</f>
        <v>700</v>
      </c>
      <c r="J326" s="27">
        <f>VALUE(MID(Tabla_Gtos_Ingresos7[[#This Row],[3 digitos]],1,2))</f>
        <v>70</v>
      </c>
      <c r="K326" s="28" t="str">
        <f>VLOOKUP(Tabla_Gtos_Ingresos7[[#This Row],[3 digitos]],PGC_Gtos_e_Ingresos[],4,FALSE)</f>
        <v>1a</v>
      </c>
      <c r="L326" s="30" t="str">
        <f>VLOOKUP(Tabla_Gtos_Ingresos7[[#This Row],[Grupo 1]],Tabla3[],4,FALSE)</f>
        <v>1. Importe Neto Cifra de Negocios</v>
      </c>
      <c r="M326" s="30" t="str">
        <f>VLOOKUP(Tabla_Gtos_Ingresos7[[#This Row],[Grupo 1]],Tabla3[],5,FALSE)</f>
        <v>1.a Ventas</v>
      </c>
      <c r="N326" s="28" t="str">
        <f>VLOOKUP(Tabla_Gtos_Ingresos7[[#This Row],[Grupo 1]],Tabla3[],10,FALSE)</f>
        <v>I</v>
      </c>
      <c r="O326" s="28" t="str">
        <f>VLOOKUP(Tabla_Gtos_Ingresos7[[#This Row],[Grupo 1]],Tabla3[],6,FALSE)</f>
        <v>Explotación</v>
      </c>
      <c r="P326" s="28">
        <f>VLOOKUP(Tabla_Gtos_Ingresos7[[#This Row],[Grupo 1]],Tabla3[],2,FALSE)</f>
        <v>1</v>
      </c>
      <c r="Q326" s="29" t="str">
        <f>VLOOKUP(Tabla_Gtos_Ingresos7[[#This Row],[3 digitos]],PGC_Gtos_e_Ingresos[],2,FALSE)</f>
        <v xml:space="preserve"> Ventas de mercaderías</v>
      </c>
      <c r="R326" s="30" t="str">
        <f>Tabla_Gtos_Ingresos7[[#This Row],[3 digitos]]&amp;"/"&amp;Tabla_Gtos_Ingresos7[[#This Row],[Nombre cuenta]]</f>
        <v>700/ Ventas de mercaderías</v>
      </c>
      <c r="S326" s="30">
        <f>YEAR(Tabla_Gtos_Ingresos7[[#This Row],[Fecha]])</f>
        <v>2010</v>
      </c>
      <c r="T326" s="27">
        <f>MONTH(Tabla_Gtos_Ingresos7[[#This Row],[Fecha]])</f>
        <v>5</v>
      </c>
      <c r="U326" s="30">
        <f>ROUNDUP(MONTH(Tabla_Gtos_Ingresos7[[#This Row],[Fecha]])/3, 0)</f>
        <v>2</v>
      </c>
      <c r="V326" s="30">
        <f>WEEKNUM(Tabla_Gtos_Ingresos7[[#This Row],[Fecha]])</f>
        <v>22</v>
      </c>
      <c r="W326" s="30">
        <f>(Tabla_Gtos_Ingresos7[[#This Row],[Factor]]*Tabla_Gtos_Ingresos7[[#This Row],[Haber]])+(Tabla_Gtos_Ingresos7[[#This Row],[Factor]]*Tabla_Gtos_Ingresos7[[#This Row],[Debe]])</f>
        <v>55.75</v>
      </c>
      <c r="X326" s="30">
        <f>VLOOKUP(Tabla_Gtos_Ingresos7[[#This Row],[3 digitos]],PGC_Gtos_e_Ingresos[],3,FALSE)</f>
        <v>1</v>
      </c>
    </row>
    <row r="327" spans="1:24">
      <c r="A327" s="1">
        <v>999</v>
      </c>
      <c r="B327" s="13">
        <v>40325</v>
      </c>
      <c r="C327" s="15">
        <v>70000090</v>
      </c>
      <c r="D327" s="1" t="s">
        <v>45</v>
      </c>
      <c r="E327" s="2" t="s">
        <v>578</v>
      </c>
      <c r="F327" s="12">
        <v>0</v>
      </c>
      <c r="G327" s="12">
        <v>30.14</v>
      </c>
      <c r="H327" s="26" t="str">
        <f>MID(Tabla_Gtos_Ingresos7[[#This Row],[Subcuenta]],1,4)</f>
        <v>7000</v>
      </c>
      <c r="I327" s="27">
        <f>VALUE(MID(Tabla_Gtos_Ingresos7[[#This Row],[4 digitos]],1,3))</f>
        <v>700</v>
      </c>
      <c r="J327" s="27">
        <f>VALUE(MID(Tabla_Gtos_Ingresos7[[#This Row],[3 digitos]],1,2))</f>
        <v>70</v>
      </c>
      <c r="K327" s="28" t="str">
        <f>VLOOKUP(Tabla_Gtos_Ingresos7[[#This Row],[3 digitos]],PGC_Gtos_e_Ingresos[],4,FALSE)</f>
        <v>1a</v>
      </c>
      <c r="L327" s="30" t="str">
        <f>VLOOKUP(Tabla_Gtos_Ingresos7[[#This Row],[Grupo 1]],Tabla3[],4,FALSE)</f>
        <v>1. Importe Neto Cifra de Negocios</v>
      </c>
      <c r="M327" s="30" t="str">
        <f>VLOOKUP(Tabla_Gtos_Ingresos7[[#This Row],[Grupo 1]],Tabla3[],5,FALSE)</f>
        <v>1.a Ventas</v>
      </c>
      <c r="N327" s="28" t="str">
        <f>VLOOKUP(Tabla_Gtos_Ingresos7[[#This Row],[Grupo 1]],Tabla3[],10,FALSE)</f>
        <v>I</v>
      </c>
      <c r="O327" s="28" t="str">
        <f>VLOOKUP(Tabla_Gtos_Ingresos7[[#This Row],[Grupo 1]],Tabla3[],6,FALSE)</f>
        <v>Explotación</v>
      </c>
      <c r="P327" s="28">
        <f>VLOOKUP(Tabla_Gtos_Ingresos7[[#This Row],[Grupo 1]],Tabla3[],2,FALSE)</f>
        <v>1</v>
      </c>
      <c r="Q327" s="29" t="str">
        <f>VLOOKUP(Tabla_Gtos_Ingresos7[[#This Row],[3 digitos]],PGC_Gtos_e_Ingresos[],2,FALSE)</f>
        <v xml:space="preserve"> Ventas de mercaderías</v>
      </c>
      <c r="R327" s="30" t="str">
        <f>Tabla_Gtos_Ingresos7[[#This Row],[3 digitos]]&amp;"/"&amp;Tabla_Gtos_Ingresos7[[#This Row],[Nombre cuenta]]</f>
        <v>700/ Ventas de mercaderías</v>
      </c>
      <c r="S327" s="30">
        <f>YEAR(Tabla_Gtos_Ingresos7[[#This Row],[Fecha]])</f>
        <v>2010</v>
      </c>
      <c r="T327" s="27">
        <f>MONTH(Tabla_Gtos_Ingresos7[[#This Row],[Fecha]])</f>
        <v>5</v>
      </c>
      <c r="U327" s="30">
        <f>ROUNDUP(MONTH(Tabla_Gtos_Ingresos7[[#This Row],[Fecha]])/3, 0)</f>
        <v>2</v>
      </c>
      <c r="V327" s="30">
        <f>WEEKNUM(Tabla_Gtos_Ingresos7[[#This Row],[Fecha]])</f>
        <v>22</v>
      </c>
      <c r="W327" s="30">
        <f>(Tabla_Gtos_Ingresos7[[#This Row],[Factor]]*Tabla_Gtos_Ingresos7[[#This Row],[Haber]])+(Tabla_Gtos_Ingresos7[[#This Row],[Factor]]*Tabla_Gtos_Ingresos7[[#This Row],[Debe]])</f>
        <v>30.14</v>
      </c>
      <c r="X327" s="30">
        <f>VLOOKUP(Tabla_Gtos_Ingresos7[[#This Row],[3 digitos]],PGC_Gtos_e_Ingresos[],3,FALSE)</f>
        <v>1</v>
      </c>
    </row>
    <row r="328" spans="1:24">
      <c r="A328" s="1">
        <v>1000</v>
      </c>
      <c r="B328" s="13">
        <v>40325</v>
      </c>
      <c r="C328" s="15">
        <v>70000091</v>
      </c>
      <c r="D328" s="1" t="s">
        <v>45</v>
      </c>
      <c r="E328" s="1" t="s">
        <v>279</v>
      </c>
      <c r="F328" s="12">
        <v>0</v>
      </c>
      <c r="G328" s="12">
        <v>25.9</v>
      </c>
      <c r="H328" s="26" t="str">
        <f>MID(Tabla_Gtos_Ingresos7[[#This Row],[Subcuenta]],1,4)</f>
        <v>7000</v>
      </c>
      <c r="I328" s="27">
        <f>VALUE(MID(Tabla_Gtos_Ingresos7[[#This Row],[4 digitos]],1,3))</f>
        <v>700</v>
      </c>
      <c r="J328" s="27">
        <f>VALUE(MID(Tabla_Gtos_Ingresos7[[#This Row],[3 digitos]],1,2))</f>
        <v>70</v>
      </c>
      <c r="K328" s="28" t="str">
        <f>VLOOKUP(Tabla_Gtos_Ingresos7[[#This Row],[3 digitos]],PGC_Gtos_e_Ingresos[],4,FALSE)</f>
        <v>1a</v>
      </c>
      <c r="L328" s="30" t="str">
        <f>VLOOKUP(Tabla_Gtos_Ingresos7[[#This Row],[Grupo 1]],Tabla3[],4,FALSE)</f>
        <v>1. Importe Neto Cifra de Negocios</v>
      </c>
      <c r="M328" s="30" t="str">
        <f>VLOOKUP(Tabla_Gtos_Ingresos7[[#This Row],[Grupo 1]],Tabla3[],5,FALSE)</f>
        <v>1.a Ventas</v>
      </c>
      <c r="N328" s="28" t="str">
        <f>VLOOKUP(Tabla_Gtos_Ingresos7[[#This Row],[Grupo 1]],Tabla3[],10,FALSE)</f>
        <v>I</v>
      </c>
      <c r="O328" s="28" t="str">
        <f>VLOOKUP(Tabla_Gtos_Ingresos7[[#This Row],[Grupo 1]],Tabla3[],6,FALSE)</f>
        <v>Explotación</v>
      </c>
      <c r="P328" s="28">
        <f>VLOOKUP(Tabla_Gtos_Ingresos7[[#This Row],[Grupo 1]],Tabla3[],2,FALSE)</f>
        <v>1</v>
      </c>
      <c r="Q328" s="29" t="str">
        <f>VLOOKUP(Tabla_Gtos_Ingresos7[[#This Row],[3 digitos]],PGC_Gtos_e_Ingresos[],2,FALSE)</f>
        <v xml:space="preserve"> Ventas de mercaderías</v>
      </c>
      <c r="R328" s="30" t="str">
        <f>Tabla_Gtos_Ingresos7[[#This Row],[3 digitos]]&amp;"/"&amp;Tabla_Gtos_Ingresos7[[#This Row],[Nombre cuenta]]</f>
        <v>700/ Ventas de mercaderías</v>
      </c>
      <c r="S328" s="30">
        <f>YEAR(Tabla_Gtos_Ingresos7[[#This Row],[Fecha]])</f>
        <v>2010</v>
      </c>
      <c r="T328" s="27">
        <f>MONTH(Tabla_Gtos_Ingresos7[[#This Row],[Fecha]])</f>
        <v>5</v>
      </c>
      <c r="U328" s="30">
        <f>ROUNDUP(MONTH(Tabla_Gtos_Ingresos7[[#This Row],[Fecha]])/3, 0)</f>
        <v>2</v>
      </c>
      <c r="V328" s="30">
        <f>WEEKNUM(Tabla_Gtos_Ingresos7[[#This Row],[Fecha]])</f>
        <v>22</v>
      </c>
      <c r="W328" s="30">
        <f>(Tabla_Gtos_Ingresos7[[#This Row],[Factor]]*Tabla_Gtos_Ingresos7[[#This Row],[Haber]])+(Tabla_Gtos_Ingresos7[[#This Row],[Factor]]*Tabla_Gtos_Ingresos7[[#This Row],[Debe]])</f>
        <v>25.9</v>
      </c>
      <c r="X328" s="30">
        <f>VLOOKUP(Tabla_Gtos_Ingresos7[[#This Row],[3 digitos]],PGC_Gtos_e_Ingresos[],3,FALSE)</f>
        <v>1</v>
      </c>
    </row>
    <row r="329" spans="1:24">
      <c r="A329" s="1">
        <v>1001</v>
      </c>
      <c r="B329" s="13">
        <v>40325</v>
      </c>
      <c r="C329" s="15">
        <v>70000092</v>
      </c>
      <c r="D329" s="1" t="s">
        <v>45</v>
      </c>
      <c r="E329" s="1" t="s">
        <v>280</v>
      </c>
      <c r="F329" s="12">
        <v>0</v>
      </c>
      <c r="G329" s="12">
        <v>110.14</v>
      </c>
      <c r="H329" s="26" t="str">
        <f>MID(Tabla_Gtos_Ingresos7[[#This Row],[Subcuenta]],1,4)</f>
        <v>7000</v>
      </c>
      <c r="I329" s="27">
        <f>VALUE(MID(Tabla_Gtos_Ingresos7[[#This Row],[4 digitos]],1,3))</f>
        <v>700</v>
      </c>
      <c r="J329" s="27">
        <f>VALUE(MID(Tabla_Gtos_Ingresos7[[#This Row],[3 digitos]],1,2))</f>
        <v>70</v>
      </c>
      <c r="K329" s="28" t="str">
        <f>VLOOKUP(Tabla_Gtos_Ingresos7[[#This Row],[3 digitos]],PGC_Gtos_e_Ingresos[],4,FALSE)</f>
        <v>1a</v>
      </c>
      <c r="L329" s="30" t="str">
        <f>VLOOKUP(Tabla_Gtos_Ingresos7[[#This Row],[Grupo 1]],Tabla3[],4,FALSE)</f>
        <v>1. Importe Neto Cifra de Negocios</v>
      </c>
      <c r="M329" s="30" t="str">
        <f>VLOOKUP(Tabla_Gtos_Ingresos7[[#This Row],[Grupo 1]],Tabla3[],5,FALSE)</f>
        <v>1.a Ventas</v>
      </c>
      <c r="N329" s="28" t="str">
        <f>VLOOKUP(Tabla_Gtos_Ingresos7[[#This Row],[Grupo 1]],Tabla3[],10,FALSE)</f>
        <v>I</v>
      </c>
      <c r="O329" s="28" t="str">
        <f>VLOOKUP(Tabla_Gtos_Ingresos7[[#This Row],[Grupo 1]],Tabla3[],6,FALSE)</f>
        <v>Explotación</v>
      </c>
      <c r="P329" s="28">
        <f>VLOOKUP(Tabla_Gtos_Ingresos7[[#This Row],[Grupo 1]],Tabla3[],2,FALSE)</f>
        <v>1</v>
      </c>
      <c r="Q329" s="29" t="str">
        <f>VLOOKUP(Tabla_Gtos_Ingresos7[[#This Row],[3 digitos]],PGC_Gtos_e_Ingresos[],2,FALSE)</f>
        <v xml:space="preserve"> Ventas de mercaderías</v>
      </c>
      <c r="R329" s="30" t="str">
        <f>Tabla_Gtos_Ingresos7[[#This Row],[3 digitos]]&amp;"/"&amp;Tabla_Gtos_Ingresos7[[#This Row],[Nombre cuenta]]</f>
        <v>700/ Ventas de mercaderías</v>
      </c>
      <c r="S329" s="30">
        <f>YEAR(Tabla_Gtos_Ingresos7[[#This Row],[Fecha]])</f>
        <v>2010</v>
      </c>
      <c r="T329" s="27">
        <f>MONTH(Tabla_Gtos_Ingresos7[[#This Row],[Fecha]])</f>
        <v>5</v>
      </c>
      <c r="U329" s="30">
        <f>ROUNDUP(MONTH(Tabla_Gtos_Ingresos7[[#This Row],[Fecha]])/3, 0)</f>
        <v>2</v>
      </c>
      <c r="V329" s="30">
        <f>WEEKNUM(Tabla_Gtos_Ingresos7[[#This Row],[Fecha]])</f>
        <v>22</v>
      </c>
      <c r="W329" s="30">
        <f>(Tabla_Gtos_Ingresos7[[#This Row],[Factor]]*Tabla_Gtos_Ingresos7[[#This Row],[Haber]])+(Tabla_Gtos_Ingresos7[[#This Row],[Factor]]*Tabla_Gtos_Ingresos7[[#This Row],[Debe]])</f>
        <v>110.14</v>
      </c>
      <c r="X329" s="30">
        <f>VLOOKUP(Tabla_Gtos_Ingresos7[[#This Row],[3 digitos]],PGC_Gtos_e_Ingresos[],3,FALSE)</f>
        <v>1</v>
      </c>
    </row>
    <row r="330" spans="1:24">
      <c r="A330" s="1">
        <v>1002</v>
      </c>
      <c r="B330" s="13">
        <v>40325</v>
      </c>
      <c r="C330" s="15">
        <v>70000093</v>
      </c>
      <c r="D330" s="1" t="s">
        <v>45</v>
      </c>
      <c r="E330" s="1" t="s">
        <v>56</v>
      </c>
      <c r="F330" s="12">
        <v>0</v>
      </c>
      <c r="G330" s="12">
        <v>33.700000000000003</v>
      </c>
      <c r="H330" s="26" t="str">
        <f>MID(Tabla_Gtos_Ingresos7[[#This Row],[Subcuenta]],1,4)</f>
        <v>7000</v>
      </c>
      <c r="I330" s="27">
        <f>VALUE(MID(Tabla_Gtos_Ingresos7[[#This Row],[4 digitos]],1,3))</f>
        <v>700</v>
      </c>
      <c r="J330" s="27">
        <f>VALUE(MID(Tabla_Gtos_Ingresos7[[#This Row],[3 digitos]],1,2))</f>
        <v>70</v>
      </c>
      <c r="K330" s="28" t="str">
        <f>VLOOKUP(Tabla_Gtos_Ingresos7[[#This Row],[3 digitos]],PGC_Gtos_e_Ingresos[],4,FALSE)</f>
        <v>1a</v>
      </c>
      <c r="L330" s="30" t="str">
        <f>VLOOKUP(Tabla_Gtos_Ingresos7[[#This Row],[Grupo 1]],Tabla3[],4,FALSE)</f>
        <v>1. Importe Neto Cifra de Negocios</v>
      </c>
      <c r="M330" s="30" t="str">
        <f>VLOOKUP(Tabla_Gtos_Ingresos7[[#This Row],[Grupo 1]],Tabla3[],5,FALSE)</f>
        <v>1.a Ventas</v>
      </c>
      <c r="N330" s="28" t="str">
        <f>VLOOKUP(Tabla_Gtos_Ingresos7[[#This Row],[Grupo 1]],Tabla3[],10,FALSE)</f>
        <v>I</v>
      </c>
      <c r="O330" s="28" t="str">
        <f>VLOOKUP(Tabla_Gtos_Ingresos7[[#This Row],[Grupo 1]],Tabla3[],6,FALSE)</f>
        <v>Explotación</v>
      </c>
      <c r="P330" s="28">
        <f>VLOOKUP(Tabla_Gtos_Ingresos7[[#This Row],[Grupo 1]],Tabla3[],2,FALSE)</f>
        <v>1</v>
      </c>
      <c r="Q330" s="29" t="str">
        <f>VLOOKUP(Tabla_Gtos_Ingresos7[[#This Row],[3 digitos]],PGC_Gtos_e_Ingresos[],2,FALSE)</f>
        <v xml:space="preserve"> Ventas de mercaderías</v>
      </c>
      <c r="R330" s="30" t="str">
        <f>Tabla_Gtos_Ingresos7[[#This Row],[3 digitos]]&amp;"/"&amp;Tabla_Gtos_Ingresos7[[#This Row],[Nombre cuenta]]</f>
        <v>700/ Ventas de mercaderías</v>
      </c>
      <c r="S330" s="30">
        <f>YEAR(Tabla_Gtos_Ingresos7[[#This Row],[Fecha]])</f>
        <v>2010</v>
      </c>
      <c r="T330" s="27">
        <f>MONTH(Tabla_Gtos_Ingresos7[[#This Row],[Fecha]])</f>
        <v>5</v>
      </c>
      <c r="U330" s="30">
        <f>ROUNDUP(MONTH(Tabla_Gtos_Ingresos7[[#This Row],[Fecha]])/3, 0)</f>
        <v>2</v>
      </c>
      <c r="V330" s="30">
        <f>WEEKNUM(Tabla_Gtos_Ingresos7[[#This Row],[Fecha]])</f>
        <v>22</v>
      </c>
      <c r="W330" s="30">
        <f>(Tabla_Gtos_Ingresos7[[#This Row],[Factor]]*Tabla_Gtos_Ingresos7[[#This Row],[Haber]])+(Tabla_Gtos_Ingresos7[[#This Row],[Factor]]*Tabla_Gtos_Ingresos7[[#This Row],[Debe]])</f>
        <v>33.700000000000003</v>
      </c>
      <c r="X330" s="30">
        <f>VLOOKUP(Tabla_Gtos_Ingresos7[[#This Row],[3 digitos]],PGC_Gtos_e_Ingresos[],3,FALSE)</f>
        <v>1</v>
      </c>
    </row>
    <row r="331" spans="1:24">
      <c r="A331" s="1">
        <v>1003</v>
      </c>
      <c r="B331" s="13">
        <v>40325</v>
      </c>
      <c r="C331" s="15">
        <v>70000094</v>
      </c>
      <c r="D331" s="1" t="s">
        <v>45</v>
      </c>
      <c r="E331" s="1" t="s">
        <v>359</v>
      </c>
      <c r="F331" s="12">
        <v>0</v>
      </c>
      <c r="G331" s="12">
        <v>6299.29</v>
      </c>
      <c r="H331" s="26" t="str">
        <f>MID(Tabla_Gtos_Ingresos7[[#This Row],[Subcuenta]],1,4)</f>
        <v>7000</v>
      </c>
      <c r="I331" s="27">
        <f>VALUE(MID(Tabla_Gtos_Ingresos7[[#This Row],[4 digitos]],1,3))</f>
        <v>700</v>
      </c>
      <c r="J331" s="27">
        <f>VALUE(MID(Tabla_Gtos_Ingresos7[[#This Row],[3 digitos]],1,2))</f>
        <v>70</v>
      </c>
      <c r="K331" s="28" t="str">
        <f>VLOOKUP(Tabla_Gtos_Ingresos7[[#This Row],[3 digitos]],PGC_Gtos_e_Ingresos[],4,FALSE)</f>
        <v>1a</v>
      </c>
      <c r="L331" s="30" t="str">
        <f>VLOOKUP(Tabla_Gtos_Ingresos7[[#This Row],[Grupo 1]],Tabla3[],4,FALSE)</f>
        <v>1. Importe Neto Cifra de Negocios</v>
      </c>
      <c r="M331" s="30" t="str">
        <f>VLOOKUP(Tabla_Gtos_Ingresos7[[#This Row],[Grupo 1]],Tabla3[],5,FALSE)</f>
        <v>1.a Ventas</v>
      </c>
      <c r="N331" s="28" t="str">
        <f>VLOOKUP(Tabla_Gtos_Ingresos7[[#This Row],[Grupo 1]],Tabla3[],10,FALSE)</f>
        <v>I</v>
      </c>
      <c r="O331" s="28" t="str">
        <f>VLOOKUP(Tabla_Gtos_Ingresos7[[#This Row],[Grupo 1]],Tabla3[],6,FALSE)</f>
        <v>Explotación</v>
      </c>
      <c r="P331" s="28">
        <f>VLOOKUP(Tabla_Gtos_Ingresos7[[#This Row],[Grupo 1]],Tabla3[],2,FALSE)</f>
        <v>1</v>
      </c>
      <c r="Q331" s="29" t="str">
        <f>VLOOKUP(Tabla_Gtos_Ingresos7[[#This Row],[3 digitos]],PGC_Gtos_e_Ingresos[],2,FALSE)</f>
        <v xml:space="preserve"> Ventas de mercaderías</v>
      </c>
      <c r="R331" s="30" t="str">
        <f>Tabla_Gtos_Ingresos7[[#This Row],[3 digitos]]&amp;"/"&amp;Tabla_Gtos_Ingresos7[[#This Row],[Nombre cuenta]]</f>
        <v>700/ Ventas de mercaderías</v>
      </c>
      <c r="S331" s="30">
        <f>YEAR(Tabla_Gtos_Ingresos7[[#This Row],[Fecha]])</f>
        <v>2010</v>
      </c>
      <c r="T331" s="27">
        <f>MONTH(Tabla_Gtos_Ingresos7[[#This Row],[Fecha]])</f>
        <v>5</v>
      </c>
      <c r="U331" s="30">
        <f>ROUNDUP(MONTH(Tabla_Gtos_Ingresos7[[#This Row],[Fecha]])/3, 0)</f>
        <v>2</v>
      </c>
      <c r="V331" s="30">
        <f>WEEKNUM(Tabla_Gtos_Ingresos7[[#This Row],[Fecha]])</f>
        <v>22</v>
      </c>
      <c r="W331" s="30">
        <f>(Tabla_Gtos_Ingresos7[[#This Row],[Factor]]*Tabla_Gtos_Ingresos7[[#This Row],[Haber]])+(Tabla_Gtos_Ingresos7[[#This Row],[Factor]]*Tabla_Gtos_Ingresos7[[#This Row],[Debe]])</f>
        <v>6299.29</v>
      </c>
      <c r="X331" s="30">
        <f>VLOOKUP(Tabla_Gtos_Ingresos7[[#This Row],[3 digitos]],PGC_Gtos_e_Ingresos[],3,FALSE)</f>
        <v>1</v>
      </c>
    </row>
    <row r="332" spans="1:24">
      <c r="A332" s="1">
        <v>1322</v>
      </c>
      <c r="B332" s="13">
        <v>40356</v>
      </c>
      <c r="C332" s="15">
        <v>60700009</v>
      </c>
      <c r="D332" s="1" t="s">
        <v>18</v>
      </c>
      <c r="E332" s="1" t="s">
        <v>903</v>
      </c>
      <c r="F332" s="12">
        <v>2399.2199999999998</v>
      </c>
      <c r="G332" s="12">
        <v>0</v>
      </c>
      <c r="H332" s="26" t="str">
        <f>MID(Tabla_Gtos_Ingresos7[[#This Row],[Subcuenta]],1,4)</f>
        <v>6070</v>
      </c>
      <c r="I332" s="27">
        <f>VALUE(MID(Tabla_Gtos_Ingresos7[[#This Row],[4 digitos]],1,3))</f>
        <v>607</v>
      </c>
      <c r="J332" s="27">
        <f>VALUE(MID(Tabla_Gtos_Ingresos7[[#This Row],[3 digitos]],1,2))</f>
        <v>60</v>
      </c>
      <c r="K332" s="28" t="str">
        <f>VLOOKUP(Tabla_Gtos_Ingresos7[[#This Row],[3 digitos]],PGC_Gtos_e_Ingresos[],4,FALSE)</f>
        <v>4.c</v>
      </c>
      <c r="L332" s="30" t="str">
        <f>VLOOKUP(Tabla_Gtos_Ingresos7[[#This Row],[Grupo 1]],Tabla3[],4,FALSE)</f>
        <v>4. Aprovisionamientos</v>
      </c>
      <c r="M332" s="30" t="str">
        <f>VLOOKUP(Tabla_Gtos_Ingresos7[[#This Row],[Grupo 1]],Tabla3[],5,FALSE)</f>
        <v>4.c Trabajos Realizados por Otras Empresas</v>
      </c>
      <c r="N332" s="28" t="str">
        <f>VLOOKUP(Tabla_Gtos_Ingresos7[[#This Row],[Grupo 1]],Tabla3[],10,FALSE)</f>
        <v>G</v>
      </c>
      <c r="O332" s="28" t="str">
        <f>VLOOKUP(Tabla_Gtos_Ingresos7[[#This Row],[Grupo 1]],Tabla3[],6,FALSE)</f>
        <v>Explotación</v>
      </c>
      <c r="P332" s="28">
        <f>VLOOKUP(Tabla_Gtos_Ingresos7[[#This Row],[Grupo 1]],Tabla3[],2,FALSE)</f>
        <v>4</v>
      </c>
      <c r="Q332" s="29" t="str">
        <f>VLOOKUP(Tabla_Gtos_Ingresos7[[#This Row],[3 digitos]],PGC_Gtos_e_Ingresos[],2,FALSE)</f>
        <v xml:space="preserve"> Trabajos realizados por otras empresas</v>
      </c>
      <c r="R332" s="30" t="str">
        <f>Tabla_Gtos_Ingresos7[[#This Row],[3 digitos]]&amp;"/"&amp;Tabla_Gtos_Ingresos7[[#This Row],[Nombre cuenta]]</f>
        <v>607/ Trabajos realizados por otras empresas</v>
      </c>
      <c r="S332" s="30">
        <f>YEAR(Tabla_Gtos_Ingresos7[[#This Row],[Fecha]])</f>
        <v>2010</v>
      </c>
      <c r="T332" s="27">
        <f>MONTH(Tabla_Gtos_Ingresos7[[#This Row],[Fecha]])</f>
        <v>6</v>
      </c>
      <c r="U332" s="30">
        <f>ROUNDUP(MONTH(Tabla_Gtos_Ingresos7[[#This Row],[Fecha]])/3, 0)</f>
        <v>2</v>
      </c>
      <c r="V332" s="30">
        <f>WEEKNUM(Tabla_Gtos_Ingresos7[[#This Row],[Fecha]])</f>
        <v>27</v>
      </c>
      <c r="W332" s="30">
        <f>(Tabla_Gtos_Ingresos7[[#This Row],[Factor]]*Tabla_Gtos_Ingresos7[[#This Row],[Haber]])+(Tabla_Gtos_Ingresos7[[#This Row],[Factor]]*Tabla_Gtos_Ingresos7[[#This Row],[Debe]])</f>
        <v>-2399.2199999999998</v>
      </c>
      <c r="X332" s="30">
        <f>VLOOKUP(Tabla_Gtos_Ingresos7[[#This Row],[3 digitos]],PGC_Gtos_e_Ingresos[],3,FALSE)</f>
        <v>-1</v>
      </c>
    </row>
    <row r="333" spans="1:24">
      <c r="A333" s="1">
        <v>1331</v>
      </c>
      <c r="B333" s="13">
        <v>40356</v>
      </c>
      <c r="C333" s="15">
        <v>60800001</v>
      </c>
      <c r="D333" s="1" t="s">
        <v>20</v>
      </c>
      <c r="E333" s="1" t="s">
        <v>374</v>
      </c>
      <c r="F333" s="12">
        <v>0</v>
      </c>
      <c r="G333" s="12">
        <v>12.34</v>
      </c>
      <c r="H333" s="26" t="str">
        <f>MID(Tabla_Gtos_Ingresos7[[#This Row],[Subcuenta]],1,4)</f>
        <v>6080</v>
      </c>
      <c r="I333" s="27">
        <f>VALUE(MID(Tabla_Gtos_Ingresos7[[#This Row],[4 digitos]],1,3))</f>
        <v>608</v>
      </c>
      <c r="J333" s="27">
        <f>VALUE(MID(Tabla_Gtos_Ingresos7[[#This Row],[3 digitos]],1,2))</f>
        <v>60</v>
      </c>
      <c r="K333" s="28" t="str">
        <f>VLOOKUP(Tabla_Gtos_Ingresos7[[#This Row],[3 digitos]],PGC_Gtos_e_Ingresos[],4,FALSE)</f>
        <v>4.a</v>
      </c>
      <c r="L333" s="30" t="str">
        <f>VLOOKUP(Tabla_Gtos_Ingresos7[[#This Row],[Grupo 1]],Tabla3[],4,FALSE)</f>
        <v>4. Aprovisionamientos</v>
      </c>
      <c r="M333" s="30" t="str">
        <f>VLOOKUP(Tabla_Gtos_Ingresos7[[#This Row],[Grupo 1]],Tabla3[],5,FALSE)</f>
        <v>4.a Consumos de Mercaderias</v>
      </c>
      <c r="N333" s="28" t="str">
        <f>VLOOKUP(Tabla_Gtos_Ingresos7[[#This Row],[Grupo 1]],Tabla3[],10,FALSE)</f>
        <v>G</v>
      </c>
      <c r="O333" s="28" t="str">
        <f>VLOOKUP(Tabla_Gtos_Ingresos7[[#This Row],[Grupo 1]],Tabla3[],6,FALSE)</f>
        <v>Explotación</v>
      </c>
      <c r="P333" s="28">
        <f>VLOOKUP(Tabla_Gtos_Ingresos7[[#This Row],[Grupo 1]],Tabla3[],2,FALSE)</f>
        <v>4</v>
      </c>
      <c r="Q333" s="29" t="str">
        <f>VLOOKUP(Tabla_Gtos_Ingresos7[[#This Row],[3 digitos]],PGC_Gtos_e_Ingresos[],2,FALSE)</f>
        <v xml:space="preserve"> Devoluciones de compras y operaciones similares</v>
      </c>
      <c r="R333" s="30" t="str">
        <f>Tabla_Gtos_Ingresos7[[#This Row],[3 digitos]]&amp;"/"&amp;Tabla_Gtos_Ingresos7[[#This Row],[Nombre cuenta]]</f>
        <v>608/ Devoluciones de compras y operaciones similares</v>
      </c>
      <c r="S333" s="30">
        <f>YEAR(Tabla_Gtos_Ingresos7[[#This Row],[Fecha]])</f>
        <v>2010</v>
      </c>
      <c r="T333" s="27">
        <f>MONTH(Tabla_Gtos_Ingresos7[[#This Row],[Fecha]])</f>
        <v>6</v>
      </c>
      <c r="U333" s="30">
        <f>ROUNDUP(MONTH(Tabla_Gtos_Ingresos7[[#This Row],[Fecha]])/3, 0)</f>
        <v>2</v>
      </c>
      <c r="V333" s="30">
        <f>WEEKNUM(Tabla_Gtos_Ingresos7[[#This Row],[Fecha]])</f>
        <v>27</v>
      </c>
      <c r="W333" s="30">
        <f>(Tabla_Gtos_Ingresos7[[#This Row],[Factor]]*Tabla_Gtos_Ingresos7[[#This Row],[Haber]])+(Tabla_Gtos_Ingresos7[[#This Row],[Factor]]*Tabla_Gtos_Ingresos7[[#This Row],[Debe]])</f>
        <v>12.34</v>
      </c>
      <c r="X333" s="30">
        <f>VLOOKUP(Tabla_Gtos_Ingresos7[[#This Row],[3 digitos]],PGC_Gtos_e_Ingresos[],3,FALSE)</f>
        <v>1</v>
      </c>
    </row>
    <row r="334" spans="1:24">
      <c r="A334" s="1">
        <v>1323</v>
      </c>
      <c r="B334" s="13">
        <v>40356</v>
      </c>
      <c r="C334" s="15">
        <v>62200043</v>
      </c>
      <c r="D334" s="1" t="s">
        <v>21</v>
      </c>
      <c r="E334" s="1" t="s">
        <v>657</v>
      </c>
      <c r="F334" s="12">
        <v>29.96</v>
      </c>
      <c r="G334" s="12">
        <v>0</v>
      </c>
      <c r="H334" s="26" t="str">
        <f>MID(Tabla_Gtos_Ingresos7[[#This Row],[Subcuenta]],1,4)</f>
        <v>6220</v>
      </c>
      <c r="I334" s="27">
        <f>VALUE(MID(Tabla_Gtos_Ingresos7[[#This Row],[4 digitos]],1,3))</f>
        <v>622</v>
      </c>
      <c r="J334" s="27">
        <f>VALUE(MID(Tabla_Gtos_Ingresos7[[#This Row],[3 digitos]],1,2))</f>
        <v>62</v>
      </c>
      <c r="K334" s="28" t="str">
        <f>VLOOKUP(Tabla_Gtos_Ingresos7[[#This Row],[3 digitos]],PGC_Gtos_e_Ingresos[],4,FALSE)</f>
        <v>7.a</v>
      </c>
      <c r="L334" s="30" t="str">
        <f>VLOOKUP(Tabla_Gtos_Ingresos7[[#This Row],[Grupo 1]],Tabla3[],4,FALSE)</f>
        <v>7. Otros Gastos de Explotación</v>
      </c>
      <c r="M334" s="30" t="str">
        <f>VLOOKUP(Tabla_Gtos_Ingresos7[[#This Row],[Grupo 1]],Tabla3[],5,FALSE)</f>
        <v>7.a Servicios Exteriores</v>
      </c>
      <c r="N334" s="28" t="str">
        <f>VLOOKUP(Tabla_Gtos_Ingresos7[[#This Row],[Grupo 1]],Tabla3[],10,FALSE)</f>
        <v>G</v>
      </c>
      <c r="O334" s="28" t="str">
        <f>VLOOKUP(Tabla_Gtos_Ingresos7[[#This Row],[Grupo 1]],Tabla3[],6,FALSE)</f>
        <v>Explotación</v>
      </c>
      <c r="P334" s="28">
        <f>VLOOKUP(Tabla_Gtos_Ingresos7[[#This Row],[Grupo 1]],Tabla3[],2,FALSE)</f>
        <v>7</v>
      </c>
      <c r="Q334" s="29" t="str">
        <f>VLOOKUP(Tabla_Gtos_Ingresos7[[#This Row],[3 digitos]],PGC_Gtos_e_Ingresos[],2,FALSE)</f>
        <v xml:space="preserve"> Reparaciones y conservación</v>
      </c>
      <c r="R334" s="30" t="str">
        <f>Tabla_Gtos_Ingresos7[[#This Row],[3 digitos]]&amp;"/"&amp;Tabla_Gtos_Ingresos7[[#This Row],[Nombre cuenta]]</f>
        <v>622/ Reparaciones y conservación</v>
      </c>
      <c r="S334" s="30">
        <f>YEAR(Tabla_Gtos_Ingresos7[[#This Row],[Fecha]])</f>
        <v>2010</v>
      </c>
      <c r="T334" s="27">
        <f>MONTH(Tabla_Gtos_Ingresos7[[#This Row],[Fecha]])</f>
        <v>6</v>
      </c>
      <c r="U334" s="30">
        <f>ROUNDUP(MONTH(Tabla_Gtos_Ingresos7[[#This Row],[Fecha]])/3, 0)</f>
        <v>2</v>
      </c>
      <c r="V334" s="30">
        <f>WEEKNUM(Tabla_Gtos_Ingresos7[[#This Row],[Fecha]])</f>
        <v>27</v>
      </c>
      <c r="W334" s="30">
        <f>(Tabla_Gtos_Ingresos7[[#This Row],[Factor]]*Tabla_Gtos_Ingresos7[[#This Row],[Haber]])+(Tabla_Gtos_Ingresos7[[#This Row],[Factor]]*Tabla_Gtos_Ingresos7[[#This Row],[Debe]])</f>
        <v>-29.96</v>
      </c>
      <c r="X334" s="30">
        <f>VLOOKUP(Tabla_Gtos_Ingresos7[[#This Row],[3 digitos]],PGC_Gtos_e_Ingresos[],3,FALSE)</f>
        <v>-1</v>
      </c>
    </row>
    <row r="335" spans="1:24">
      <c r="A335" s="1">
        <v>2425</v>
      </c>
      <c r="B335" s="13">
        <v>40478</v>
      </c>
      <c r="C335" s="15">
        <v>62900011</v>
      </c>
      <c r="D335" s="1" t="s">
        <v>28</v>
      </c>
      <c r="E335" s="1" t="s">
        <v>516</v>
      </c>
      <c r="F335" s="12">
        <v>593.76</v>
      </c>
      <c r="G335" s="12">
        <v>0</v>
      </c>
      <c r="H335" s="26" t="str">
        <f>MID(Tabla_Gtos_Ingresos7[[#This Row],[Subcuenta]],1,4)</f>
        <v>6290</v>
      </c>
      <c r="I335" s="27">
        <f>VALUE(MID(Tabla_Gtos_Ingresos7[[#This Row],[4 digitos]],1,3))</f>
        <v>629</v>
      </c>
      <c r="J335" s="27">
        <f>VALUE(MID(Tabla_Gtos_Ingresos7[[#This Row],[3 digitos]],1,2))</f>
        <v>62</v>
      </c>
      <c r="K335" s="28" t="str">
        <f>VLOOKUP(Tabla_Gtos_Ingresos7[[#This Row],[3 digitos]],PGC_Gtos_e_Ingresos[],4,FALSE)</f>
        <v>7.a</v>
      </c>
      <c r="L335" s="30" t="str">
        <f>VLOOKUP(Tabla_Gtos_Ingresos7[[#This Row],[Grupo 1]],Tabla3[],4,FALSE)</f>
        <v>7. Otros Gastos de Explotación</v>
      </c>
      <c r="M335" s="30" t="str">
        <f>VLOOKUP(Tabla_Gtos_Ingresos7[[#This Row],[Grupo 1]],Tabla3[],5,FALSE)</f>
        <v>7.a Servicios Exteriores</v>
      </c>
      <c r="N335" s="28" t="str">
        <f>VLOOKUP(Tabla_Gtos_Ingresos7[[#This Row],[Grupo 1]],Tabla3[],10,FALSE)</f>
        <v>G</v>
      </c>
      <c r="O335" s="28" t="str">
        <f>VLOOKUP(Tabla_Gtos_Ingresos7[[#This Row],[Grupo 1]],Tabla3[],6,FALSE)</f>
        <v>Explotación</v>
      </c>
      <c r="P335" s="28">
        <f>VLOOKUP(Tabla_Gtos_Ingresos7[[#This Row],[Grupo 1]],Tabla3[],2,FALSE)</f>
        <v>7</v>
      </c>
      <c r="Q335" s="29" t="str">
        <f>VLOOKUP(Tabla_Gtos_Ingresos7[[#This Row],[3 digitos]],PGC_Gtos_e_Ingresos[],2,FALSE)</f>
        <v xml:space="preserve"> Otros servicios</v>
      </c>
      <c r="R335" s="30" t="str">
        <f>Tabla_Gtos_Ingresos7[[#This Row],[3 digitos]]&amp;"/"&amp;Tabla_Gtos_Ingresos7[[#This Row],[Nombre cuenta]]</f>
        <v>629/ Otros servicios</v>
      </c>
      <c r="S335" s="30">
        <f>YEAR(Tabla_Gtos_Ingresos7[[#This Row],[Fecha]])</f>
        <v>2010</v>
      </c>
      <c r="T335" s="27">
        <f>MONTH(Tabla_Gtos_Ingresos7[[#This Row],[Fecha]])</f>
        <v>10</v>
      </c>
      <c r="U335" s="30">
        <f>ROUNDUP(MONTH(Tabla_Gtos_Ingresos7[[#This Row],[Fecha]])/3, 0)</f>
        <v>4</v>
      </c>
      <c r="V335" s="30">
        <f>WEEKNUM(Tabla_Gtos_Ingresos7[[#This Row],[Fecha]])</f>
        <v>44</v>
      </c>
      <c r="W335" s="30">
        <f>(Tabla_Gtos_Ingresos7[[#This Row],[Factor]]*Tabla_Gtos_Ingresos7[[#This Row],[Haber]])+(Tabla_Gtos_Ingresos7[[#This Row],[Factor]]*Tabla_Gtos_Ingresos7[[#This Row],[Debe]])</f>
        <v>-593.76</v>
      </c>
      <c r="X335" s="30">
        <f>VLOOKUP(Tabla_Gtos_Ingresos7[[#This Row],[3 digitos]],PGC_Gtos_e_Ingresos[],3,FALSE)</f>
        <v>-1</v>
      </c>
    </row>
    <row r="336" spans="1:24">
      <c r="A336" s="1">
        <v>2416</v>
      </c>
      <c r="B336" s="13">
        <v>40478</v>
      </c>
      <c r="C336" s="15">
        <v>70000184</v>
      </c>
      <c r="D336" s="1" t="s">
        <v>45</v>
      </c>
      <c r="E336" s="1" t="s">
        <v>364</v>
      </c>
      <c r="F336" s="12">
        <v>0</v>
      </c>
      <c r="G336" s="12">
        <v>4884</v>
      </c>
      <c r="H336" s="26" t="str">
        <f>MID(Tabla_Gtos_Ingresos7[[#This Row],[Subcuenta]],1,4)</f>
        <v>7000</v>
      </c>
      <c r="I336" s="27">
        <f>VALUE(MID(Tabla_Gtos_Ingresos7[[#This Row],[4 digitos]],1,3))</f>
        <v>700</v>
      </c>
      <c r="J336" s="27">
        <f>VALUE(MID(Tabla_Gtos_Ingresos7[[#This Row],[3 digitos]],1,2))</f>
        <v>70</v>
      </c>
      <c r="K336" s="28" t="str">
        <f>VLOOKUP(Tabla_Gtos_Ingresos7[[#This Row],[3 digitos]],PGC_Gtos_e_Ingresos[],4,FALSE)</f>
        <v>1a</v>
      </c>
      <c r="L336" s="30" t="str">
        <f>VLOOKUP(Tabla_Gtos_Ingresos7[[#This Row],[Grupo 1]],Tabla3[],4,FALSE)</f>
        <v>1. Importe Neto Cifra de Negocios</v>
      </c>
      <c r="M336" s="30" t="str">
        <f>VLOOKUP(Tabla_Gtos_Ingresos7[[#This Row],[Grupo 1]],Tabla3[],5,FALSE)</f>
        <v>1.a Ventas</v>
      </c>
      <c r="N336" s="28" t="str">
        <f>VLOOKUP(Tabla_Gtos_Ingresos7[[#This Row],[Grupo 1]],Tabla3[],10,FALSE)</f>
        <v>I</v>
      </c>
      <c r="O336" s="28" t="str">
        <f>VLOOKUP(Tabla_Gtos_Ingresos7[[#This Row],[Grupo 1]],Tabla3[],6,FALSE)</f>
        <v>Explotación</v>
      </c>
      <c r="P336" s="28">
        <f>VLOOKUP(Tabla_Gtos_Ingresos7[[#This Row],[Grupo 1]],Tabla3[],2,FALSE)</f>
        <v>1</v>
      </c>
      <c r="Q336" s="29" t="str">
        <f>VLOOKUP(Tabla_Gtos_Ingresos7[[#This Row],[3 digitos]],PGC_Gtos_e_Ingresos[],2,FALSE)</f>
        <v xml:space="preserve"> Ventas de mercaderías</v>
      </c>
      <c r="R336" s="30" t="str">
        <f>Tabla_Gtos_Ingresos7[[#This Row],[3 digitos]]&amp;"/"&amp;Tabla_Gtos_Ingresos7[[#This Row],[Nombre cuenta]]</f>
        <v>700/ Ventas de mercaderías</v>
      </c>
      <c r="S336" s="30">
        <f>YEAR(Tabla_Gtos_Ingresos7[[#This Row],[Fecha]])</f>
        <v>2010</v>
      </c>
      <c r="T336" s="27">
        <f>MONTH(Tabla_Gtos_Ingresos7[[#This Row],[Fecha]])</f>
        <v>10</v>
      </c>
      <c r="U336" s="30">
        <f>ROUNDUP(MONTH(Tabla_Gtos_Ingresos7[[#This Row],[Fecha]])/3, 0)</f>
        <v>4</v>
      </c>
      <c r="V336" s="30">
        <f>WEEKNUM(Tabla_Gtos_Ingresos7[[#This Row],[Fecha]])</f>
        <v>44</v>
      </c>
      <c r="W336" s="30">
        <f>(Tabla_Gtos_Ingresos7[[#This Row],[Factor]]*Tabla_Gtos_Ingresos7[[#This Row],[Haber]])+(Tabla_Gtos_Ingresos7[[#This Row],[Factor]]*Tabla_Gtos_Ingresos7[[#This Row],[Debe]])</f>
        <v>4884</v>
      </c>
      <c r="X336" s="30">
        <f>VLOOKUP(Tabla_Gtos_Ingresos7[[#This Row],[3 digitos]],PGC_Gtos_e_Ingresos[],3,FALSE)</f>
        <v>1</v>
      </c>
    </row>
    <row r="337" spans="1:24">
      <c r="A337" s="1">
        <v>2418</v>
      </c>
      <c r="B337" s="13">
        <v>40478</v>
      </c>
      <c r="C337" s="15">
        <v>70000185</v>
      </c>
      <c r="D337" s="1" t="s">
        <v>45</v>
      </c>
      <c r="E337" s="2" t="s">
        <v>620</v>
      </c>
      <c r="F337" s="12">
        <v>0</v>
      </c>
      <c r="G337" s="12">
        <v>2082.38</v>
      </c>
      <c r="H337" s="26" t="str">
        <f>MID(Tabla_Gtos_Ingresos7[[#This Row],[Subcuenta]],1,4)</f>
        <v>7000</v>
      </c>
      <c r="I337" s="27">
        <f>VALUE(MID(Tabla_Gtos_Ingresos7[[#This Row],[4 digitos]],1,3))</f>
        <v>700</v>
      </c>
      <c r="J337" s="27">
        <f>VALUE(MID(Tabla_Gtos_Ingresos7[[#This Row],[3 digitos]],1,2))</f>
        <v>70</v>
      </c>
      <c r="K337" s="28" t="str">
        <f>VLOOKUP(Tabla_Gtos_Ingresos7[[#This Row],[3 digitos]],PGC_Gtos_e_Ingresos[],4,FALSE)</f>
        <v>1a</v>
      </c>
      <c r="L337" s="30" t="str">
        <f>VLOOKUP(Tabla_Gtos_Ingresos7[[#This Row],[Grupo 1]],Tabla3[],4,FALSE)</f>
        <v>1. Importe Neto Cifra de Negocios</v>
      </c>
      <c r="M337" s="30" t="str">
        <f>VLOOKUP(Tabla_Gtos_Ingresos7[[#This Row],[Grupo 1]],Tabla3[],5,FALSE)</f>
        <v>1.a Ventas</v>
      </c>
      <c r="N337" s="28" t="str">
        <f>VLOOKUP(Tabla_Gtos_Ingresos7[[#This Row],[Grupo 1]],Tabla3[],10,FALSE)</f>
        <v>I</v>
      </c>
      <c r="O337" s="28" t="str">
        <f>VLOOKUP(Tabla_Gtos_Ingresos7[[#This Row],[Grupo 1]],Tabla3[],6,FALSE)</f>
        <v>Explotación</v>
      </c>
      <c r="P337" s="28">
        <f>VLOOKUP(Tabla_Gtos_Ingresos7[[#This Row],[Grupo 1]],Tabla3[],2,FALSE)</f>
        <v>1</v>
      </c>
      <c r="Q337" s="29" t="str">
        <f>VLOOKUP(Tabla_Gtos_Ingresos7[[#This Row],[3 digitos]],PGC_Gtos_e_Ingresos[],2,FALSE)</f>
        <v xml:space="preserve"> Ventas de mercaderías</v>
      </c>
      <c r="R337" s="30" t="str">
        <f>Tabla_Gtos_Ingresos7[[#This Row],[3 digitos]]&amp;"/"&amp;Tabla_Gtos_Ingresos7[[#This Row],[Nombre cuenta]]</f>
        <v>700/ Ventas de mercaderías</v>
      </c>
      <c r="S337" s="30">
        <f>YEAR(Tabla_Gtos_Ingresos7[[#This Row],[Fecha]])</f>
        <v>2010</v>
      </c>
      <c r="T337" s="27">
        <f>MONTH(Tabla_Gtos_Ingresos7[[#This Row],[Fecha]])</f>
        <v>10</v>
      </c>
      <c r="U337" s="30">
        <f>ROUNDUP(MONTH(Tabla_Gtos_Ingresos7[[#This Row],[Fecha]])/3, 0)</f>
        <v>4</v>
      </c>
      <c r="V337" s="30">
        <f>WEEKNUM(Tabla_Gtos_Ingresos7[[#This Row],[Fecha]])</f>
        <v>44</v>
      </c>
      <c r="W337" s="30">
        <f>(Tabla_Gtos_Ingresos7[[#This Row],[Factor]]*Tabla_Gtos_Ingresos7[[#This Row],[Haber]])+(Tabla_Gtos_Ingresos7[[#This Row],[Factor]]*Tabla_Gtos_Ingresos7[[#This Row],[Debe]])</f>
        <v>2082.38</v>
      </c>
      <c r="X337" s="30">
        <f>VLOOKUP(Tabla_Gtos_Ingresos7[[#This Row],[3 digitos]],PGC_Gtos_e_Ingresos[],3,FALSE)</f>
        <v>1</v>
      </c>
    </row>
    <row r="338" spans="1:24">
      <c r="A338" s="1">
        <v>2419</v>
      </c>
      <c r="B338" s="13">
        <v>40478</v>
      </c>
      <c r="C338" s="15">
        <v>70000186</v>
      </c>
      <c r="D338" s="1" t="s">
        <v>45</v>
      </c>
      <c r="E338" s="1" t="s">
        <v>251</v>
      </c>
      <c r="F338" s="12">
        <v>0</v>
      </c>
      <c r="G338" s="12">
        <v>3947.05</v>
      </c>
      <c r="H338" s="26" t="str">
        <f>MID(Tabla_Gtos_Ingresos7[[#This Row],[Subcuenta]],1,4)</f>
        <v>7000</v>
      </c>
      <c r="I338" s="27">
        <f>VALUE(MID(Tabla_Gtos_Ingresos7[[#This Row],[4 digitos]],1,3))</f>
        <v>700</v>
      </c>
      <c r="J338" s="27">
        <f>VALUE(MID(Tabla_Gtos_Ingresos7[[#This Row],[3 digitos]],1,2))</f>
        <v>70</v>
      </c>
      <c r="K338" s="28" t="str">
        <f>VLOOKUP(Tabla_Gtos_Ingresos7[[#This Row],[3 digitos]],PGC_Gtos_e_Ingresos[],4,FALSE)</f>
        <v>1a</v>
      </c>
      <c r="L338" s="30" t="str">
        <f>VLOOKUP(Tabla_Gtos_Ingresos7[[#This Row],[Grupo 1]],Tabla3[],4,FALSE)</f>
        <v>1. Importe Neto Cifra de Negocios</v>
      </c>
      <c r="M338" s="30" t="str">
        <f>VLOOKUP(Tabla_Gtos_Ingresos7[[#This Row],[Grupo 1]],Tabla3[],5,FALSE)</f>
        <v>1.a Ventas</v>
      </c>
      <c r="N338" s="28" t="str">
        <f>VLOOKUP(Tabla_Gtos_Ingresos7[[#This Row],[Grupo 1]],Tabla3[],10,FALSE)</f>
        <v>I</v>
      </c>
      <c r="O338" s="28" t="str">
        <f>VLOOKUP(Tabla_Gtos_Ingresos7[[#This Row],[Grupo 1]],Tabla3[],6,FALSE)</f>
        <v>Explotación</v>
      </c>
      <c r="P338" s="28">
        <f>VLOOKUP(Tabla_Gtos_Ingresos7[[#This Row],[Grupo 1]],Tabla3[],2,FALSE)</f>
        <v>1</v>
      </c>
      <c r="Q338" s="29" t="str">
        <f>VLOOKUP(Tabla_Gtos_Ingresos7[[#This Row],[3 digitos]],PGC_Gtos_e_Ingresos[],2,FALSE)</f>
        <v xml:space="preserve"> Ventas de mercaderías</v>
      </c>
      <c r="R338" s="30" t="str">
        <f>Tabla_Gtos_Ingresos7[[#This Row],[3 digitos]]&amp;"/"&amp;Tabla_Gtos_Ingresos7[[#This Row],[Nombre cuenta]]</f>
        <v>700/ Ventas de mercaderías</v>
      </c>
      <c r="S338" s="30">
        <f>YEAR(Tabla_Gtos_Ingresos7[[#This Row],[Fecha]])</f>
        <v>2010</v>
      </c>
      <c r="T338" s="27">
        <f>MONTH(Tabla_Gtos_Ingresos7[[#This Row],[Fecha]])</f>
        <v>10</v>
      </c>
      <c r="U338" s="30">
        <f>ROUNDUP(MONTH(Tabla_Gtos_Ingresos7[[#This Row],[Fecha]])/3, 0)</f>
        <v>4</v>
      </c>
      <c r="V338" s="30">
        <f>WEEKNUM(Tabla_Gtos_Ingresos7[[#This Row],[Fecha]])</f>
        <v>44</v>
      </c>
      <c r="W338" s="30">
        <f>(Tabla_Gtos_Ingresos7[[#This Row],[Factor]]*Tabla_Gtos_Ingresos7[[#This Row],[Haber]])+(Tabla_Gtos_Ingresos7[[#This Row],[Factor]]*Tabla_Gtos_Ingresos7[[#This Row],[Debe]])</f>
        <v>3947.05</v>
      </c>
      <c r="X338" s="30">
        <f>VLOOKUP(Tabla_Gtos_Ingresos7[[#This Row],[3 digitos]],PGC_Gtos_e_Ingresos[],3,FALSE)</f>
        <v>1</v>
      </c>
    </row>
    <row r="339" spans="1:24">
      <c r="A339" s="1">
        <v>2417</v>
      </c>
      <c r="B339" s="13">
        <v>40478</v>
      </c>
      <c r="C339" s="15">
        <v>70000007</v>
      </c>
      <c r="D339" s="1" t="s">
        <v>64</v>
      </c>
      <c r="E339" s="1" t="s">
        <v>370</v>
      </c>
      <c r="F339" s="12">
        <v>0</v>
      </c>
      <c r="G339" s="12">
        <v>4908</v>
      </c>
      <c r="H339" s="26" t="str">
        <f>MID(Tabla_Gtos_Ingresos7[[#This Row],[Subcuenta]],1,4)</f>
        <v>7000</v>
      </c>
      <c r="I339" s="27">
        <f>VALUE(MID(Tabla_Gtos_Ingresos7[[#This Row],[4 digitos]],1,3))</f>
        <v>700</v>
      </c>
      <c r="J339" s="27">
        <f>VALUE(MID(Tabla_Gtos_Ingresos7[[#This Row],[3 digitos]],1,2))</f>
        <v>70</v>
      </c>
      <c r="K339" s="28" t="str">
        <f>VLOOKUP(Tabla_Gtos_Ingresos7[[#This Row],[3 digitos]],PGC_Gtos_e_Ingresos[],4,FALSE)</f>
        <v>1a</v>
      </c>
      <c r="L339" s="30" t="str">
        <f>VLOOKUP(Tabla_Gtos_Ingresos7[[#This Row],[Grupo 1]],Tabla3[],4,FALSE)</f>
        <v>1. Importe Neto Cifra de Negocios</v>
      </c>
      <c r="M339" s="30" t="str">
        <f>VLOOKUP(Tabla_Gtos_Ingresos7[[#This Row],[Grupo 1]],Tabla3[],5,FALSE)</f>
        <v>1.a Ventas</v>
      </c>
      <c r="N339" s="28" t="str">
        <f>VLOOKUP(Tabla_Gtos_Ingresos7[[#This Row],[Grupo 1]],Tabla3[],10,FALSE)</f>
        <v>I</v>
      </c>
      <c r="O339" s="28" t="str">
        <f>VLOOKUP(Tabla_Gtos_Ingresos7[[#This Row],[Grupo 1]],Tabla3[],6,FALSE)</f>
        <v>Explotación</v>
      </c>
      <c r="P339" s="28">
        <f>VLOOKUP(Tabla_Gtos_Ingresos7[[#This Row],[Grupo 1]],Tabla3[],2,FALSE)</f>
        <v>1</v>
      </c>
      <c r="Q339" s="29" t="str">
        <f>VLOOKUP(Tabla_Gtos_Ingresos7[[#This Row],[3 digitos]],PGC_Gtos_e_Ingresos[],2,FALSE)</f>
        <v xml:space="preserve"> Ventas de mercaderías</v>
      </c>
      <c r="R339" s="30" t="str">
        <f>Tabla_Gtos_Ingresos7[[#This Row],[3 digitos]]&amp;"/"&amp;Tabla_Gtos_Ingresos7[[#This Row],[Nombre cuenta]]</f>
        <v>700/ Ventas de mercaderías</v>
      </c>
      <c r="S339" s="30">
        <f>YEAR(Tabla_Gtos_Ingresos7[[#This Row],[Fecha]])</f>
        <v>2010</v>
      </c>
      <c r="T339" s="27">
        <f>MONTH(Tabla_Gtos_Ingresos7[[#This Row],[Fecha]])</f>
        <v>10</v>
      </c>
      <c r="U339" s="30">
        <f>ROUNDUP(MONTH(Tabla_Gtos_Ingresos7[[#This Row],[Fecha]])/3, 0)</f>
        <v>4</v>
      </c>
      <c r="V339" s="30">
        <f>WEEKNUM(Tabla_Gtos_Ingresos7[[#This Row],[Fecha]])</f>
        <v>44</v>
      </c>
      <c r="W339" s="30">
        <f>(Tabla_Gtos_Ingresos7[[#This Row],[Factor]]*Tabla_Gtos_Ingresos7[[#This Row],[Haber]])+(Tabla_Gtos_Ingresos7[[#This Row],[Factor]]*Tabla_Gtos_Ingresos7[[#This Row],[Debe]])</f>
        <v>4908</v>
      </c>
      <c r="X339" s="30">
        <f>VLOOKUP(Tabla_Gtos_Ingresos7[[#This Row],[3 digitos]],PGC_Gtos_e_Ingresos[],3,FALSE)</f>
        <v>1</v>
      </c>
    </row>
    <row r="340" spans="1:24">
      <c r="A340" s="1">
        <v>2734</v>
      </c>
      <c r="B340" s="13">
        <v>40509</v>
      </c>
      <c r="C340" s="15">
        <v>70000206</v>
      </c>
      <c r="D340" s="1" t="s">
        <v>45</v>
      </c>
      <c r="E340" s="1" t="s">
        <v>582</v>
      </c>
      <c r="F340" s="12">
        <v>0</v>
      </c>
      <c r="G340" s="12">
        <v>199.72</v>
      </c>
      <c r="H340" s="26" t="str">
        <f>MID(Tabla_Gtos_Ingresos7[[#This Row],[Subcuenta]],1,4)</f>
        <v>7000</v>
      </c>
      <c r="I340" s="27">
        <f>VALUE(MID(Tabla_Gtos_Ingresos7[[#This Row],[4 digitos]],1,3))</f>
        <v>700</v>
      </c>
      <c r="J340" s="27">
        <f>VALUE(MID(Tabla_Gtos_Ingresos7[[#This Row],[3 digitos]],1,2))</f>
        <v>70</v>
      </c>
      <c r="K340" s="28" t="str">
        <f>VLOOKUP(Tabla_Gtos_Ingresos7[[#This Row],[3 digitos]],PGC_Gtos_e_Ingresos[],4,FALSE)</f>
        <v>1a</v>
      </c>
      <c r="L340" s="30" t="str">
        <f>VLOOKUP(Tabla_Gtos_Ingresos7[[#This Row],[Grupo 1]],Tabla3[],4,FALSE)</f>
        <v>1. Importe Neto Cifra de Negocios</v>
      </c>
      <c r="M340" s="30" t="str">
        <f>VLOOKUP(Tabla_Gtos_Ingresos7[[#This Row],[Grupo 1]],Tabla3[],5,FALSE)</f>
        <v>1.a Ventas</v>
      </c>
      <c r="N340" s="28" t="str">
        <f>VLOOKUP(Tabla_Gtos_Ingresos7[[#This Row],[Grupo 1]],Tabla3[],10,FALSE)</f>
        <v>I</v>
      </c>
      <c r="O340" s="28" t="str">
        <f>VLOOKUP(Tabla_Gtos_Ingresos7[[#This Row],[Grupo 1]],Tabla3[],6,FALSE)</f>
        <v>Explotación</v>
      </c>
      <c r="P340" s="28">
        <f>VLOOKUP(Tabla_Gtos_Ingresos7[[#This Row],[Grupo 1]],Tabla3[],2,FALSE)</f>
        <v>1</v>
      </c>
      <c r="Q340" s="29" t="str">
        <f>VLOOKUP(Tabla_Gtos_Ingresos7[[#This Row],[3 digitos]],PGC_Gtos_e_Ingresos[],2,FALSE)</f>
        <v xml:space="preserve"> Ventas de mercaderías</v>
      </c>
      <c r="R340" s="30" t="str">
        <f>Tabla_Gtos_Ingresos7[[#This Row],[3 digitos]]&amp;"/"&amp;Tabla_Gtos_Ingresos7[[#This Row],[Nombre cuenta]]</f>
        <v>700/ Ventas de mercaderías</v>
      </c>
      <c r="S340" s="30">
        <f>YEAR(Tabla_Gtos_Ingresos7[[#This Row],[Fecha]])</f>
        <v>2010</v>
      </c>
      <c r="T340" s="27">
        <f>MONTH(Tabla_Gtos_Ingresos7[[#This Row],[Fecha]])</f>
        <v>11</v>
      </c>
      <c r="U340" s="30">
        <f>ROUNDUP(MONTH(Tabla_Gtos_Ingresos7[[#This Row],[Fecha]])/3, 0)</f>
        <v>4</v>
      </c>
      <c r="V340" s="30">
        <f>WEEKNUM(Tabla_Gtos_Ingresos7[[#This Row],[Fecha]])</f>
        <v>48</v>
      </c>
      <c r="W340" s="30">
        <f>(Tabla_Gtos_Ingresos7[[#This Row],[Factor]]*Tabla_Gtos_Ingresos7[[#This Row],[Haber]])+(Tabla_Gtos_Ingresos7[[#This Row],[Factor]]*Tabla_Gtos_Ingresos7[[#This Row],[Debe]])</f>
        <v>199.72</v>
      </c>
      <c r="X340" s="30">
        <f>VLOOKUP(Tabla_Gtos_Ingresos7[[#This Row],[3 digitos]],PGC_Gtos_e_Ingresos[],3,FALSE)</f>
        <v>1</v>
      </c>
    </row>
    <row r="341" spans="1:24">
      <c r="A341" s="1">
        <v>2735</v>
      </c>
      <c r="B341" s="13">
        <v>40509</v>
      </c>
      <c r="C341" s="15">
        <v>70000207</v>
      </c>
      <c r="D341" s="1" t="s">
        <v>45</v>
      </c>
      <c r="E341" s="1" t="s">
        <v>256</v>
      </c>
      <c r="F341" s="12">
        <v>0</v>
      </c>
      <c r="G341" s="12">
        <v>1965.02</v>
      </c>
      <c r="H341" s="26" t="str">
        <f>MID(Tabla_Gtos_Ingresos7[[#This Row],[Subcuenta]],1,4)</f>
        <v>7000</v>
      </c>
      <c r="I341" s="27">
        <f>VALUE(MID(Tabla_Gtos_Ingresos7[[#This Row],[4 digitos]],1,3))</f>
        <v>700</v>
      </c>
      <c r="J341" s="27">
        <f>VALUE(MID(Tabla_Gtos_Ingresos7[[#This Row],[3 digitos]],1,2))</f>
        <v>70</v>
      </c>
      <c r="K341" s="28" t="str">
        <f>VLOOKUP(Tabla_Gtos_Ingresos7[[#This Row],[3 digitos]],PGC_Gtos_e_Ingresos[],4,FALSE)</f>
        <v>1a</v>
      </c>
      <c r="L341" s="30" t="str">
        <f>VLOOKUP(Tabla_Gtos_Ingresos7[[#This Row],[Grupo 1]],Tabla3[],4,FALSE)</f>
        <v>1. Importe Neto Cifra de Negocios</v>
      </c>
      <c r="M341" s="30" t="str">
        <f>VLOOKUP(Tabla_Gtos_Ingresos7[[#This Row],[Grupo 1]],Tabla3[],5,FALSE)</f>
        <v>1.a Ventas</v>
      </c>
      <c r="N341" s="28" t="str">
        <f>VLOOKUP(Tabla_Gtos_Ingresos7[[#This Row],[Grupo 1]],Tabla3[],10,FALSE)</f>
        <v>I</v>
      </c>
      <c r="O341" s="28" t="str">
        <f>VLOOKUP(Tabla_Gtos_Ingresos7[[#This Row],[Grupo 1]],Tabla3[],6,FALSE)</f>
        <v>Explotación</v>
      </c>
      <c r="P341" s="28">
        <f>VLOOKUP(Tabla_Gtos_Ingresos7[[#This Row],[Grupo 1]],Tabla3[],2,FALSE)</f>
        <v>1</v>
      </c>
      <c r="Q341" s="29" t="str">
        <f>VLOOKUP(Tabla_Gtos_Ingresos7[[#This Row],[3 digitos]],PGC_Gtos_e_Ingresos[],2,FALSE)</f>
        <v xml:space="preserve"> Ventas de mercaderías</v>
      </c>
      <c r="R341" s="30" t="str">
        <f>Tabla_Gtos_Ingresos7[[#This Row],[3 digitos]]&amp;"/"&amp;Tabla_Gtos_Ingresos7[[#This Row],[Nombre cuenta]]</f>
        <v>700/ Ventas de mercaderías</v>
      </c>
      <c r="S341" s="30">
        <f>YEAR(Tabla_Gtos_Ingresos7[[#This Row],[Fecha]])</f>
        <v>2010</v>
      </c>
      <c r="T341" s="27">
        <f>MONTH(Tabla_Gtos_Ingresos7[[#This Row],[Fecha]])</f>
        <v>11</v>
      </c>
      <c r="U341" s="30">
        <f>ROUNDUP(MONTH(Tabla_Gtos_Ingresos7[[#This Row],[Fecha]])/3, 0)</f>
        <v>4</v>
      </c>
      <c r="V341" s="30">
        <f>WEEKNUM(Tabla_Gtos_Ingresos7[[#This Row],[Fecha]])</f>
        <v>48</v>
      </c>
      <c r="W341" s="30">
        <f>(Tabla_Gtos_Ingresos7[[#This Row],[Factor]]*Tabla_Gtos_Ingresos7[[#This Row],[Haber]])+(Tabla_Gtos_Ingresos7[[#This Row],[Factor]]*Tabla_Gtos_Ingresos7[[#This Row],[Debe]])</f>
        <v>1965.02</v>
      </c>
      <c r="X341" s="30">
        <f>VLOOKUP(Tabla_Gtos_Ingresos7[[#This Row],[3 digitos]],PGC_Gtos_e_Ingresos[],3,FALSE)</f>
        <v>1</v>
      </c>
    </row>
    <row r="342" spans="1:24">
      <c r="A342" s="1">
        <v>2737</v>
      </c>
      <c r="B342" s="13">
        <v>40509</v>
      </c>
      <c r="C342" s="15">
        <v>70000208</v>
      </c>
      <c r="D342" s="1" t="s">
        <v>45</v>
      </c>
      <c r="E342" s="1" t="s">
        <v>257</v>
      </c>
      <c r="F342" s="12">
        <v>0</v>
      </c>
      <c r="G342" s="12">
        <v>1080</v>
      </c>
      <c r="H342" s="26" t="str">
        <f>MID(Tabla_Gtos_Ingresos7[[#This Row],[Subcuenta]],1,4)</f>
        <v>7000</v>
      </c>
      <c r="I342" s="27">
        <f>VALUE(MID(Tabla_Gtos_Ingresos7[[#This Row],[4 digitos]],1,3))</f>
        <v>700</v>
      </c>
      <c r="J342" s="27">
        <f>VALUE(MID(Tabla_Gtos_Ingresos7[[#This Row],[3 digitos]],1,2))</f>
        <v>70</v>
      </c>
      <c r="K342" s="28" t="str">
        <f>VLOOKUP(Tabla_Gtos_Ingresos7[[#This Row],[3 digitos]],PGC_Gtos_e_Ingresos[],4,FALSE)</f>
        <v>1a</v>
      </c>
      <c r="L342" s="30" t="str">
        <f>VLOOKUP(Tabla_Gtos_Ingresos7[[#This Row],[Grupo 1]],Tabla3[],4,FALSE)</f>
        <v>1. Importe Neto Cifra de Negocios</v>
      </c>
      <c r="M342" s="30" t="str">
        <f>VLOOKUP(Tabla_Gtos_Ingresos7[[#This Row],[Grupo 1]],Tabla3[],5,FALSE)</f>
        <v>1.a Ventas</v>
      </c>
      <c r="N342" s="28" t="str">
        <f>VLOOKUP(Tabla_Gtos_Ingresos7[[#This Row],[Grupo 1]],Tabla3[],10,FALSE)</f>
        <v>I</v>
      </c>
      <c r="O342" s="28" t="str">
        <f>VLOOKUP(Tabla_Gtos_Ingresos7[[#This Row],[Grupo 1]],Tabla3[],6,FALSE)</f>
        <v>Explotación</v>
      </c>
      <c r="P342" s="28">
        <f>VLOOKUP(Tabla_Gtos_Ingresos7[[#This Row],[Grupo 1]],Tabla3[],2,FALSE)</f>
        <v>1</v>
      </c>
      <c r="Q342" s="29" t="str">
        <f>VLOOKUP(Tabla_Gtos_Ingresos7[[#This Row],[3 digitos]],PGC_Gtos_e_Ingresos[],2,FALSE)</f>
        <v xml:space="preserve"> Ventas de mercaderías</v>
      </c>
      <c r="R342" s="30" t="str">
        <f>Tabla_Gtos_Ingresos7[[#This Row],[3 digitos]]&amp;"/"&amp;Tabla_Gtos_Ingresos7[[#This Row],[Nombre cuenta]]</f>
        <v>700/ Ventas de mercaderías</v>
      </c>
      <c r="S342" s="30">
        <f>YEAR(Tabla_Gtos_Ingresos7[[#This Row],[Fecha]])</f>
        <v>2010</v>
      </c>
      <c r="T342" s="27">
        <f>MONTH(Tabla_Gtos_Ingresos7[[#This Row],[Fecha]])</f>
        <v>11</v>
      </c>
      <c r="U342" s="30">
        <f>ROUNDUP(MONTH(Tabla_Gtos_Ingresos7[[#This Row],[Fecha]])/3, 0)</f>
        <v>4</v>
      </c>
      <c r="V342" s="30">
        <f>WEEKNUM(Tabla_Gtos_Ingresos7[[#This Row],[Fecha]])</f>
        <v>48</v>
      </c>
      <c r="W342" s="30">
        <f>(Tabla_Gtos_Ingresos7[[#This Row],[Factor]]*Tabla_Gtos_Ingresos7[[#This Row],[Haber]])+(Tabla_Gtos_Ingresos7[[#This Row],[Factor]]*Tabla_Gtos_Ingresos7[[#This Row],[Debe]])</f>
        <v>1080</v>
      </c>
      <c r="X342" s="30">
        <f>VLOOKUP(Tabla_Gtos_Ingresos7[[#This Row],[3 digitos]],PGC_Gtos_e_Ingresos[],3,FALSE)</f>
        <v>1</v>
      </c>
    </row>
    <row r="343" spans="1:24">
      <c r="A343" s="1">
        <v>2738</v>
      </c>
      <c r="B343" s="13">
        <v>40509</v>
      </c>
      <c r="C343" s="15">
        <v>70000209</v>
      </c>
      <c r="D343" s="1" t="s">
        <v>45</v>
      </c>
      <c r="E343" s="1" t="s">
        <v>597</v>
      </c>
      <c r="F343" s="12">
        <v>0</v>
      </c>
      <c r="G343" s="12">
        <v>1497.2</v>
      </c>
      <c r="H343" s="26" t="str">
        <f>MID(Tabla_Gtos_Ingresos7[[#This Row],[Subcuenta]],1,4)</f>
        <v>7000</v>
      </c>
      <c r="I343" s="27">
        <f>VALUE(MID(Tabla_Gtos_Ingresos7[[#This Row],[4 digitos]],1,3))</f>
        <v>700</v>
      </c>
      <c r="J343" s="27">
        <f>VALUE(MID(Tabla_Gtos_Ingresos7[[#This Row],[3 digitos]],1,2))</f>
        <v>70</v>
      </c>
      <c r="K343" s="28" t="str">
        <f>VLOOKUP(Tabla_Gtos_Ingresos7[[#This Row],[3 digitos]],PGC_Gtos_e_Ingresos[],4,FALSE)</f>
        <v>1a</v>
      </c>
      <c r="L343" s="30" t="str">
        <f>VLOOKUP(Tabla_Gtos_Ingresos7[[#This Row],[Grupo 1]],Tabla3[],4,FALSE)</f>
        <v>1. Importe Neto Cifra de Negocios</v>
      </c>
      <c r="M343" s="30" t="str">
        <f>VLOOKUP(Tabla_Gtos_Ingresos7[[#This Row],[Grupo 1]],Tabla3[],5,FALSE)</f>
        <v>1.a Ventas</v>
      </c>
      <c r="N343" s="28" t="str">
        <f>VLOOKUP(Tabla_Gtos_Ingresos7[[#This Row],[Grupo 1]],Tabla3[],10,FALSE)</f>
        <v>I</v>
      </c>
      <c r="O343" s="28" t="str">
        <f>VLOOKUP(Tabla_Gtos_Ingresos7[[#This Row],[Grupo 1]],Tabla3[],6,FALSE)</f>
        <v>Explotación</v>
      </c>
      <c r="P343" s="28">
        <f>VLOOKUP(Tabla_Gtos_Ingresos7[[#This Row],[Grupo 1]],Tabla3[],2,FALSE)</f>
        <v>1</v>
      </c>
      <c r="Q343" s="29" t="str">
        <f>VLOOKUP(Tabla_Gtos_Ingresos7[[#This Row],[3 digitos]],PGC_Gtos_e_Ingresos[],2,FALSE)</f>
        <v xml:space="preserve"> Ventas de mercaderías</v>
      </c>
      <c r="R343" s="30" t="str">
        <f>Tabla_Gtos_Ingresos7[[#This Row],[3 digitos]]&amp;"/"&amp;Tabla_Gtos_Ingresos7[[#This Row],[Nombre cuenta]]</f>
        <v>700/ Ventas de mercaderías</v>
      </c>
      <c r="S343" s="30">
        <f>YEAR(Tabla_Gtos_Ingresos7[[#This Row],[Fecha]])</f>
        <v>2010</v>
      </c>
      <c r="T343" s="27">
        <f>MONTH(Tabla_Gtos_Ingresos7[[#This Row],[Fecha]])</f>
        <v>11</v>
      </c>
      <c r="U343" s="30">
        <f>ROUNDUP(MONTH(Tabla_Gtos_Ingresos7[[#This Row],[Fecha]])/3, 0)</f>
        <v>4</v>
      </c>
      <c r="V343" s="30">
        <f>WEEKNUM(Tabla_Gtos_Ingresos7[[#This Row],[Fecha]])</f>
        <v>48</v>
      </c>
      <c r="W343" s="30">
        <f>(Tabla_Gtos_Ingresos7[[#This Row],[Factor]]*Tabla_Gtos_Ingresos7[[#This Row],[Haber]])+(Tabla_Gtos_Ingresos7[[#This Row],[Factor]]*Tabla_Gtos_Ingresos7[[#This Row],[Debe]])</f>
        <v>1497.2</v>
      </c>
      <c r="X343" s="30">
        <f>VLOOKUP(Tabla_Gtos_Ingresos7[[#This Row],[3 digitos]],PGC_Gtos_e_Ingresos[],3,FALSE)</f>
        <v>1</v>
      </c>
    </row>
    <row r="344" spans="1:24">
      <c r="A344" s="1">
        <v>2739</v>
      </c>
      <c r="B344" s="13">
        <v>40509</v>
      </c>
      <c r="C344" s="15">
        <v>70000210</v>
      </c>
      <c r="D344" s="1" t="s">
        <v>45</v>
      </c>
      <c r="E344" s="1" t="s">
        <v>623</v>
      </c>
      <c r="F344" s="12">
        <v>0</v>
      </c>
      <c r="G344" s="12">
        <v>256.22000000000003</v>
      </c>
      <c r="H344" s="26" t="str">
        <f>MID(Tabla_Gtos_Ingresos7[[#This Row],[Subcuenta]],1,4)</f>
        <v>7000</v>
      </c>
      <c r="I344" s="27">
        <f>VALUE(MID(Tabla_Gtos_Ingresos7[[#This Row],[4 digitos]],1,3))</f>
        <v>700</v>
      </c>
      <c r="J344" s="27">
        <f>VALUE(MID(Tabla_Gtos_Ingresos7[[#This Row],[3 digitos]],1,2))</f>
        <v>70</v>
      </c>
      <c r="K344" s="28" t="str">
        <f>VLOOKUP(Tabla_Gtos_Ingresos7[[#This Row],[3 digitos]],PGC_Gtos_e_Ingresos[],4,FALSE)</f>
        <v>1a</v>
      </c>
      <c r="L344" s="30" t="str">
        <f>VLOOKUP(Tabla_Gtos_Ingresos7[[#This Row],[Grupo 1]],Tabla3[],4,FALSE)</f>
        <v>1. Importe Neto Cifra de Negocios</v>
      </c>
      <c r="M344" s="30" t="str">
        <f>VLOOKUP(Tabla_Gtos_Ingresos7[[#This Row],[Grupo 1]],Tabla3[],5,FALSE)</f>
        <v>1.a Ventas</v>
      </c>
      <c r="N344" s="28" t="str">
        <f>VLOOKUP(Tabla_Gtos_Ingresos7[[#This Row],[Grupo 1]],Tabla3[],10,FALSE)</f>
        <v>I</v>
      </c>
      <c r="O344" s="28" t="str">
        <f>VLOOKUP(Tabla_Gtos_Ingresos7[[#This Row],[Grupo 1]],Tabla3[],6,FALSE)</f>
        <v>Explotación</v>
      </c>
      <c r="P344" s="28">
        <f>VLOOKUP(Tabla_Gtos_Ingresos7[[#This Row],[Grupo 1]],Tabla3[],2,FALSE)</f>
        <v>1</v>
      </c>
      <c r="Q344" s="29" t="str">
        <f>VLOOKUP(Tabla_Gtos_Ingresos7[[#This Row],[3 digitos]],PGC_Gtos_e_Ingresos[],2,FALSE)</f>
        <v xml:space="preserve"> Ventas de mercaderías</v>
      </c>
      <c r="R344" s="30" t="str">
        <f>Tabla_Gtos_Ingresos7[[#This Row],[3 digitos]]&amp;"/"&amp;Tabla_Gtos_Ingresos7[[#This Row],[Nombre cuenta]]</f>
        <v>700/ Ventas de mercaderías</v>
      </c>
      <c r="S344" s="30">
        <f>YEAR(Tabla_Gtos_Ingresos7[[#This Row],[Fecha]])</f>
        <v>2010</v>
      </c>
      <c r="T344" s="27">
        <f>MONTH(Tabla_Gtos_Ingresos7[[#This Row],[Fecha]])</f>
        <v>11</v>
      </c>
      <c r="U344" s="30">
        <f>ROUNDUP(MONTH(Tabla_Gtos_Ingresos7[[#This Row],[Fecha]])/3, 0)</f>
        <v>4</v>
      </c>
      <c r="V344" s="30">
        <f>WEEKNUM(Tabla_Gtos_Ingresos7[[#This Row],[Fecha]])</f>
        <v>48</v>
      </c>
      <c r="W344" s="30">
        <f>(Tabla_Gtos_Ingresos7[[#This Row],[Factor]]*Tabla_Gtos_Ingresos7[[#This Row],[Haber]])+(Tabla_Gtos_Ingresos7[[#This Row],[Factor]]*Tabla_Gtos_Ingresos7[[#This Row],[Debe]])</f>
        <v>256.22000000000003</v>
      </c>
      <c r="X344" s="30">
        <f>VLOOKUP(Tabla_Gtos_Ingresos7[[#This Row],[3 digitos]],PGC_Gtos_e_Ingresos[],3,FALSE)</f>
        <v>1</v>
      </c>
    </row>
    <row r="345" spans="1:24">
      <c r="A345" s="1">
        <v>2740</v>
      </c>
      <c r="B345" s="13">
        <v>40509</v>
      </c>
      <c r="C345" s="15">
        <v>70000211</v>
      </c>
      <c r="D345" s="1" t="s">
        <v>45</v>
      </c>
      <c r="E345" s="1" t="s">
        <v>624</v>
      </c>
      <c r="F345" s="12">
        <v>0</v>
      </c>
      <c r="G345" s="12">
        <v>995.95</v>
      </c>
      <c r="H345" s="26" t="str">
        <f>MID(Tabla_Gtos_Ingresos7[[#This Row],[Subcuenta]],1,4)</f>
        <v>7000</v>
      </c>
      <c r="I345" s="27">
        <f>VALUE(MID(Tabla_Gtos_Ingresos7[[#This Row],[4 digitos]],1,3))</f>
        <v>700</v>
      </c>
      <c r="J345" s="27">
        <f>VALUE(MID(Tabla_Gtos_Ingresos7[[#This Row],[3 digitos]],1,2))</f>
        <v>70</v>
      </c>
      <c r="K345" s="28" t="str">
        <f>VLOOKUP(Tabla_Gtos_Ingresos7[[#This Row],[3 digitos]],PGC_Gtos_e_Ingresos[],4,FALSE)</f>
        <v>1a</v>
      </c>
      <c r="L345" s="30" t="str">
        <f>VLOOKUP(Tabla_Gtos_Ingresos7[[#This Row],[Grupo 1]],Tabla3[],4,FALSE)</f>
        <v>1. Importe Neto Cifra de Negocios</v>
      </c>
      <c r="M345" s="30" t="str">
        <f>VLOOKUP(Tabla_Gtos_Ingresos7[[#This Row],[Grupo 1]],Tabla3[],5,FALSE)</f>
        <v>1.a Ventas</v>
      </c>
      <c r="N345" s="28" t="str">
        <f>VLOOKUP(Tabla_Gtos_Ingresos7[[#This Row],[Grupo 1]],Tabla3[],10,FALSE)</f>
        <v>I</v>
      </c>
      <c r="O345" s="28" t="str">
        <f>VLOOKUP(Tabla_Gtos_Ingresos7[[#This Row],[Grupo 1]],Tabla3[],6,FALSE)</f>
        <v>Explotación</v>
      </c>
      <c r="P345" s="28">
        <f>VLOOKUP(Tabla_Gtos_Ingresos7[[#This Row],[Grupo 1]],Tabla3[],2,FALSE)</f>
        <v>1</v>
      </c>
      <c r="Q345" s="29" t="str">
        <f>VLOOKUP(Tabla_Gtos_Ingresos7[[#This Row],[3 digitos]],PGC_Gtos_e_Ingresos[],2,FALSE)</f>
        <v xml:space="preserve"> Ventas de mercaderías</v>
      </c>
      <c r="R345" s="30" t="str">
        <f>Tabla_Gtos_Ingresos7[[#This Row],[3 digitos]]&amp;"/"&amp;Tabla_Gtos_Ingresos7[[#This Row],[Nombre cuenta]]</f>
        <v>700/ Ventas de mercaderías</v>
      </c>
      <c r="S345" s="30">
        <f>YEAR(Tabla_Gtos_Ingresos7[[#This Row],[Fecha]])</f>
        <v>2010</v>
      </c>
      <c r="T345" s="27">
        <f>MONTH(Tabla_Gtos_Ingresos7[[#This Row],[Fecha]])</f>
        <v>11</v>
      </c>
      <c r="U345" s="30">
        <f>ROUNDUP(MONTH(Tabla_Gtos_Ingresos7[[#This Row],[Fecha]])/3, 0)</f>
        <v>4</v>
      </c>
      <c r="V345" s="30">
        <f>WEEKNUM(Tabla_Gtos_Ingresos7[[#This Row],[Fecha]])</f>
        <v>48</v>
      </c>
      <c r="W345" s="30">
        <f>(Tabla_Gtos_Ingresos7[[#This Row],[Factor]]*Tabla_Gtos_Ingresos7[[#This Row],[Haber]])+(Tabla_Gtos_Ingresos7[[#This Row],[Factor]]*Tabla_Gtos_Ingresos7[[#This Row],[Debe]])</f>
        <v>995.95</v>
      </c>
      <c r="X345" s="30">
        <f>VLOOKUP(Tabla_Gtos_Ingresos7[[#This Row],[3 digitos]],PGC_Gtos_e_Ingresos[],3,FALSE)</f>
        <v>1</v>
      </c>
    </row>
    <row r="346" spans="1:24">
      <c r="A346" s="1">
        <v>2741</v>
      </c>
      <c r="B346" s="13">
        <v>40509</v>
      </c>
      <c r="C346" s="15">
        <v>70000212</v>
      </c>
      <c r="D346" s="1" t="s">
        <v>45</v>
      </c>
      <c r="E346" s="1" t="s">
        <v>649</v>
      </c>
      <c r="F346" s="12">
        <v>0</v>
      </c>
      <c r="G346" s="12">
        <v>802.18</v>
      </c>
      <c r="H346" s="26" t="str">
        <f>MID(Tabla_Gtos_Ingresos7[[#This Row],[Subcuenta]],1,4)</f>
        <v>7000</v>
      </c>
      <c r="I346" s="27">
        <f>VALUE(MID(Tabla_Gtos_Ingresos7[[#This Row],[4 digitos]],1,3))</f>
        <v>700</v>
      </c>
      <c r="J346" s="27">
        <f>VALUE(MID(Tabla_Gtos_Ingresos7[[#This Row],[3 digitos]],1,2))</f>
        <v>70</v>
      </c>
      <c r="K346" s="28" t="str">
        <f>VLOOKUP(Tabla_Gtos_Ingresos7[[#This Row],[3 digitos]],PGC_Gtos_e_Ingresos[],4,FALSE)</f>
        <v>1a</v>
      </c>
      <c r="L346" s="30" t="str">
        <f>VLOOKUP(Tabla_Gtos_Ingresos7[[#This Row],[Grupo 1]],Tabla3[],4,FALSE)</f>
        <v>1. Importe Neto Cifra de Negocios</v>
      </c>
      <c r="M346" s="30" t="str">
        <f>VLOOKUP(Tabla_Gtos_Ingresos7[[#This Row],[Grupo 1]],Tabla3[],5,FALSE)</f>
        <v>1.a Ventas</v>
      </c>
      <c r="N346" s="28" t="str">
        <f>VLOOKUP(Tabla_Gtos_Ingresos7[[#This Row],[Grupo 1]],Tabla3[],10,FALSE)</f>
        <v>I</v>
      </c>
      <c r="O346" s="28" t="str">
        <f>VLOOKUP(Tabla_Gtos_Ingresos7[[#This Row],[Grupo 1]],Tabla3[],6,FALSE)</f>
        <v>Explotación</v>
      </c>
      <c r="P346" s="28">
        <f>VLOOKUP(Tabla_Gtos_Ingresos7[[#This Row],[Grupo 1]],Tabla3[],2,FALSE)</f>
        <v>1</v>
      </c>
      <c r="Q346" s="29" t="str">
        <f>VLOOKUP(Tabla_Gtos_Ingresos7[[#This Row],[3 digitos]],PGC_Gtos_e_Ingresos[],2,FALSE)</f>
        <v xml:space="preserve"> Ventas de mercaderías</v>
      </c>
      <c r="R346" s="30" t="str">
        <f>Tabla_Gtos_Ingresos7[[#This Row],[3 digitos]]&amp;"/"&amp;Tabla_Gtos_Ingresos7[[#This Row],[Nombre cuenta]]</f>
        <v>700/ Ventas de mercaderías</v>
      </c>
      <c r="S346" s="30">
        <f>YEAR(Tabla_Gtos_Ingresos7[[#This Row],[Fecha]])</f>
        <v>2010</v>
      </c>
      <c r="T346" s="27">
        <f>MONTH(Tabla_Gtos_Ingresos7[[#This Row],[Fecha]])</f>
        <v>11</v>
      </c>
      <c r="U346" s="30">
        <f>ROUNDUP(MONTH(Tabla_Gtos_Ingresos7[[#This Row],[Fecha]])/3, 0)</f>
        <v>4</v>
      </c>
      <c r="V346" s="30">
        <f>WEEKNUM(Tabla_Gtos_Ingresos7[[#This Row],[Fecha]])</f>
        <v>48</v>
      </c>
      <c r="W346" s="30">
        <f>(Tabla_Gtos_Ingresos7[[#This Row],[Factor]]*Tabla_Gtos_Ingresos7[[#This Row],[Haber]])+(Tabla_Gtos_Ingresos7[[#This Row],[Factor]]*Tabla_Gtos_Ingresos7[[#This Row],[Debe]])</f>
        <v>802.18</v>
      </c>
      <c r="X346" s="30">
        <f>VLOOKUP(Tabla_Gtos_Ingresos7[[#This Row],[3 digitos]],PGC_Gtos_e_Ingresos[],3,FALSE)</f>
        <v>1</v>
      </c>
    </row>
    <row r="347" spans="1:24">
      <c r="A347" s="1">
        <v>2742</v>
      </c>
      <c r="B347" s="13">
        <v>40509</v>
      </c>
      <c r="C347" s="15">
        <v>70000213</v>
      </c>
      <c r="D347" s="1" t="s">
        <v>45</v>
      </c>
      <c r="E347" s="1" t="s">
        <v>688</v>
      </c>
      <c r="F347" s="12">
        <v>0</v>
      </c>
      <c r="G347" s="12">
        <v>34.43</v>
      </c>
      <c r="H347" s="26" t="str">
        <f>MID(Tabla_Gtos_Ingresos7[[#This Row],[Subcuenta]],1,4)</f>
        <v>7000</v>
      </c>
      <c r="I347" s="27">
        <f>VALUE(MID(Tabla_Gtos_Ingresos7[[#This Row],[4 digitos]],1,3))</f>
        <v>700</v>
      </c>
      <c r="J347" s="27">
        <f>VALUE(MID(Tabla_Gtos_Ingresos7[[#This Row],[3 digitos]],1,2))</f>
        <v>70</v>
      </c>
      <c r="K347" s="28" t="str">
        <f>VLOOKUP(Tabla_Gtos_Ingresos7[[#This Row],[3 digitos]],PGC_Gtos_e_Ingresos[],4,FALSE)</f>
        <v>1a</v>
      </c>
      <c r="L347" s="30" t="str">
        <f>VLOOKUP(Tabla_Gtos_Ingresos7[[#This Row],[Grupo 1]],Tabla3[],4,FALSE)</f>
        <v>1. Importe Neto Cifra de Negocios</v>
      </c>
      <c r="M347" s="30" t="str">
        <f>VLOOKUP(Tabla_Gtos_Ingresos7[[#This Row],[Grupo 1]],Tabla3[],5,FALSE)</f>
        <v>1.a Ventas</v>
      </c>
      <c r="N347" s="28" t="str">
        <f>VLOOKUP(Tabla_Gtos_Ingresos7[[#This Row],[Grupo 1]],Tabla3[],10,FALSE)</f>
        <v>I</v>
      </c>
      <c r="O347" s="28" t="str">
        <f>VLOOKUP(Tabla_Gtos_Ingresos7[[#This Row],[Grupo 1]],Tabla3[],6,FALSE)</f>
        <v>Explotación</v>
      </c>
      <c r="P347" s="28">
        <f>VLOOKUP(Tabla_Gtos_Ingresos7[[#This Row],[Grupo 1]],Tabla3[],2,FALSE)</f>
        <v>1</v>
      </c>
      <c r="Q347" s="29" t="str">
        <f>VLOOKUP(Tabla_Gtos_Ingresos7[[#This Row],[3 digitos]],PGC_Gtos_e_Ingresos[],2,FALSE)</f>
        <v xml:space="preserve"> Ventas de mercaderías</v>
      </c>
      <c r="R347" s="30" t="str">
        <f>Tabla_Gtos_Ingresos7[[#This Row],[3 digitos]]&amp;"/"&amp;Tabla_Gtos_Ingresos7[[#This Row],[Nombre cuenta]]</f>
        <v>700/ Ventas de mercaderías</v>
      </c>
      <c r="S347" s="30">
        <f>YEAR(Tabla_Gtos_Ingresos7[[#This Row],[Fecha]])</f>
        <v>2010</v>
      </c>
      <c r="T347" s="27">
        <f>MONTH(Tabla_Gtos_Ingresos7[[#This Row],[Fecha]])</f>
        <v>11</v>
      </c>
      <c r="U347" s="30">
        <f>ROUNDUP(MONTH(Tabla_Gtos_Ingresos7[[#This Row],[Fecha]])/3, 0)</f>
        <v>4</v>
      </c>
      <c r="V347" s="30">
        <f>WEEKNUM(Tabla_Gtos_Ingresos7[[#This Row],[Fecha]])</f>
        <v>48</v>
      </c>
      <c r="W347" s="30">
        <f>(Tabla_Gtos_Ingresos7[[#This Row],[Factor]]*Tabla_Gtos_Ingresos7[[#This Row],[Haber]])+(Tabla_Gtos_Ingresos7[[#This Row],[Factor]]*Tabla_Gtos_Ingresos7[[#This Row],[Debe]])</f>
        <v>34.43</v>
      </c>
      <c r="X347" s="30">
        <f>VLOOKUP(Tabla_Gtos_Ingresos7[[#This Row],[3 digitos]],PGC_Gtos_e_Ingresos[],3,FALSE)</f>
        <v>1</v>
      </c>
    </row>
    <row r="348" spans="1:24">
      <c r="A348" s="1">
        <v>2743</v>
      </c>
      <c r="B348" s="13">
        <v>40509</v>
      </c>
      <c r="C348" s="15">
        <v>70000214</v>
      </c>
      <c r="D348" s="1" t="s">
        <v>45</v>
      </c>
      <c r="E348" s="1" t="s">
        <v>650</v>
      </c>
      <c r="F348" s="12">
        <v>0</v>
      </c>
      <c r="G348" s="12">
        <v>91.74</v>
      </c>
      <c r="H348" s="26" t="str">
        <f>MID(Tabla_Gtos_Ingresos7[[#This Row],[Subcuenta]],1,4)</f>
        <v>7000</v>
      </c>
      <c r="I348" s="27">
        <f>VALUE(MID(Tabla_Gtos_Ingresos7[[#This Row],[4 digitos]],1,3))</f>
        <v>700</v>
      </c>
      <c r="J348" s="27">
        <f>VALUE(MID(Tabla_Gtos_Ingresos7[[#This Row],[3 digitos]],1,2))</f>
        <v>70</v>
      </c>
      <c r="K348" s="28" t="str">
        <f>VLOOKUP(Tabla_Gtos_Ingresos7[[#This Row],[3 digitos]],PGC_Gtos_e_Ingresos[],4,FALSE)</f>
        <v>1a</v>
      </c>
      <c r="L348" s="30" t="str">
        <f>VLOOKUP(Tabla_Gtos_Ingresos7[[#This Row],[Grupo 1]],Tabla3[],4,FALSE)</f>
        <v>1. Importe Neto Cifra de Negocios</v>
      </c>
      <c r="M348" s="30" t="str">
        <f>VLOOKUP(Tabla_Gtos_Ingresos7[[#This Row],[Grupo 1]],Tabla3[],5,FALSE)</f>
        <v>1.a Ventas</v>
      </c>
      <c r="N348" s="28" t="str">
        <f>VLOOKUP(Tabla_Gtos_Ingresos7[[#This Row],[Grupo 1]],Tabla3[],10,FALSE)</f>
        <v>I</v>
      </c>
      <c r="O348" s="28" t="str">
        <f>VLOOKUP(Tabla_Gtos_Ingresos7[[#This Row],[Grupo 1]],Tabla3[],6,FALSE)</f>
        <v>Explotación</v>
      </c>
      <c r="P348" s="28">
        <f>VLOOKUP(Tabla_Gtos_Ingresos7[[#This Row],[Grupo 1]],Tabla3[],2,FALSE)</f>
        <v>1</v>
      </c>
      <c r="Q348" s="29" t="str">
        <f>VLOOKUP(Tabla_Gtos_Ingresos7[[#This Row],[3 digitos]],PGC_Gtos_e_Ingresos[],2,FALSE)</f>
        <v xml:space="preserve"> Ventas de mercaderías</v>
      </c>
      <c r="R348" s="30" t="str">
        <f>Tabla_Gtos_Ingresos7[[#This Row],[3 digitos]]&amp;"/"&amp;Tabla_Gtos_Ingresos7[[#This Row],[Nombre cuenta]]</f>
        <v>700/ Ventas de mercaderías</v>
      </c>
      <c r="S348" s="30">
        <f>YEAR(Tabla_Gtos_Ingresos7[[#This Row],[Fecha]])</f>
        <v>2010</v>
      </c>
      <c r="T348" s="27">
        <f>MONTH(Tabla_Gtos_Ingresos7[[#This Row],[Fecha]])</f>
        <v>11</v>
      </c>
      <c r="U348" s="30">
        <f>ROUNDUP(MONTH(Tabla_Gtos_Ingresos7[[#This Row],[Fecha]])/3, 0)</f>
        <v>4</v>
      </c>
      <c r="V348" s="30">
        <f>WEEKNUM(Tabla_Gtos_Ingresos7[[#This Row],[Fecha]])</f>
        <v>48</v>
      </c>
      <c r="W348" s="30">
        <f>(Tabla_Gtos_Ingresos7[[#This Row],[Factor]]*Tabla_Gtos_Ingresos7[[#This Row],[Haber]])+(Tabla_Gtos_Ingresos7[[#This Row],[Factor]]*Tabla_Gtos_Ingresos7[[#This Row],[Debe]])</f>
        <v>91.74</v>
      </c>
      <c r="X348" s="30">
        <f>VLOOKUP(Tabla_Gtos_Ingresos7[[#This Row],[3 digitos]],PGC_Gtos_e_Ingresos[],3,FALSE)</f>
        <v>1</v>
      </c>
    </row>
    <row r="349" spans="1:24">
      <c r="A349" s="1">
        <v>2744</v>
      </c>
      <c r="B349" s="13">
        <v>40509</v>
      </c>
      <c r="C349" s="15">
        <v>70000215</v>
      </c>
      <c r="D349" s="1" t="s">
        <v>45</v>
      </c>
      <c r="E349" s="1" t="s">
        <v>625</v>
      </c>
      <c r="F349" s="12">
        <v>0</v>
      </c>
      <c r="G349" s="12">
        <v>121.22</v>
      </c>
      <c r="H349" s="26" t="str">
        <f>MID(Tabla_Gtos_Ingresos7[[#This Row],[Subcuenta]],1,4)</f>
        <v>7000</v>
      </c>
      <c r="I349" s="27">
        <f>VALUE(MID(Tabla_Gtos_Ingresos7[[#This Row],[4 digitos]],1,3))</f>
        <v>700</v>
      </c>
      <c r="J349" s="27">
        <f>VALUE(MID(Tabla_Gtos_Ingresos7[[#This Row],[3 digitos]],1,2))</f>
        <v>70</v>
      </c>
      <c r="K349" s="28" t="str">
        <f>VLOOKUP(Tabla_Gtos_Ingresos7[[#This Row],[3 digitos]],PGC_Gtos_e_Ingresos[],4,FALSE)</f>
        <v>1a</v>
      </c>
      <c r="L349" s="30" t="str">
        <f>VLOOKUP(Tabla_Gtos_Ingresos7[[#This Row],[Grupo 1]],Tabla3[],4,FALSE)</f>
        <v>1. Importe Neto Cifra de Negocios</v>
      </c>
      <c r="M349" s="30" t="str">
        <f>VLOOKUP(Tabla_Gtos_Ingresos7[[#This Row],[Grupo 1]],Tabla3[],5,FALSE)</f>
        <v>1.a Ventas</v>
      </c>
      <c r="N349" s="28" t="str">
        <f>VLOOKUP(Tabla_Gtos_Ingresos7[[#This Row],[Grupo 1]],Tabla3[],10,FALSE)</f>
        <v>I</v>
      </c>
      <c r="O349" s="28" t="str">
        <f>VLOOKUP(Tabla_Gtos_Ingresos7[[#This Row],[Grupo 1]],Tabla3[],6,FALSE)</f>
        <v>Explotación</v>
      </c>
      <c r="P349" s="28">
        <f>VLOOKUP(Tabla_Gtos_Ingresos7[[#This Row],[Grupo 1]],Tabla3[],2,FALSE)</f>
        <v>1</v>
      </c>
      <c r="Q349" s="29" t="str">
        <f>VLOOKUP(Tabla_Gtos_Ingresos7[[#This Row],[3 digitos]],PGC_Gtos_e_Ingresos[],2,FALSE)</f>
        <v xml:space="preserve"> Ventas de mercaderías</v>
      </c>
      <c r="R349" s="30" t="str">
        <f>Tabla_Gtos_Ingresos7[[#This Row],[3 digitos]]&amp;"/"&amp;Tabla_Gtos_Ingresos7[[#This Row],[Nombre cuenta]]</f>
        <v>700/ Ventas de mercaderías</v>
      </c>
      <c r="S349" s="30">
        <f>YEAR(Tabla_Gtos_Ingresos7[[#This Row],[Fecha]])</f>
        <v>2010</v>
      </c>
      <c r="T349" s="27">
        <f>MONTH(Tabla_Gtos_Ingresos7[[#This Row],[Fecha]])</f>
        <v>11</v>
      </c>
      <c r="U349" s="30">
        <f>ROUNDUP(MONTH(Tabla_Gtos_Ingresos7[[#This Row],[Fecha]])/3, 0)</f>
        <v>4</v>
      </c>
      <c r="V349" s="30">
        <f>WEEKNUM(Tabla_Gtos_Ingresos7[[#This Row],[Fecha]])</f>
        <v>48</v>
      </c>
      <c r="W349" s="30">
        <f>(Tabla_Gtos_Ingresos7[[#This Row],[Factor]]*Tabla_Gtos_Ingresos7[[#This Row],[Haber]])+(Tabla_Gtos_Ingresos7[[#This Row],[Factor]]*Tabla_Gtos_Ingresos7[[#This Row],[Debe]])</f>
        <v>121.22</v>
      </c>
      <c r="X349" s="30">
        <f>VLOOKUP(Tabla_Gtos_Ingresos7[[#This Row],[3 digitos]],PGC_Gtos_e_Ingresos[],3,FALSE)</f>
        <v>1</v>
      </c>
    </row>
    <row r="350" spans="1:24">
      <c r="A350" s="1">
        <v>2745</v>
      </c>
      <c r="B350" s="13">
        <v>40509</v>
      </c>
      <c r="C350" s="15">
        <v>70000216</v>
      </c>
      <c r="D350" s="1" t="s">
        <v>45</v>
      </c>
      <c r="E350" s="1" t="s">
        <v>710</v>
      </c>
      <c r="F350" s="12">
        <v>0</v>
      </c>
      <c r="G350" s="12">
        <v>205.09</v>
      </c>
      <c r="H350" s="26" t="str">
        <f>MID(Tabla_Gtos_Ingresos7[[#This Row],[Subcuenta]],1,4)</f>
        <v>7000</v>
      </c>
      <c r="I350" s="27">
        <f>VALUE(MID(Tabla_Gtos_Ingresos7[[#This Row],[4 digitos]],1,3))</f>
        <v>700</v>
      </c>
      <c r="J350" s="27">
        <f>VALUE(MID(Tabla_Gtos_Ingresos7[[#This Row],[3 digitos]],1,2))</f>
        <v>70</v>
      </c>
      <c r="K350" s="28" t="str">
        <f>VLOOKUP(Tabla_Gtos_Ingresos7[[#This Row],[3 digitos]],PGC_Gtos_e_Ingresos[],4,FALSE)</f>
        <v>1a</v>
      </c>
      <c r="L350" s="30" t="str">
        <f>VLOOKUP(Tabla_Gtos_Ingresos7[[#This Row],[Grupo 1]],Tabla3[],4,FALSE)</f>
        <v>1. Importe Neto Cifra de Negocios</v>
      </c>
      <c r="M350" s="30" t="str">
        <f>VLOOKUP(Tabla_Gtos_Ingresos7[[#This Row],[Grupo 1]],Tabla3[],5,FALSE)</f>
        <v>1.a Ventas</v>
      </c>
      <c r="N350" s="28" t="str">
        <f>VLOOKUP(Tabla_Gtos_Ingresos7[[#This Row],[Grupo 1]],Tabla3[],10,FALSE)</f>
        <v>I</v>
      </c>
      <c r="O350" s="28" t="str">
        <f>VLOOKUP(Tabla_Gtos_Ingresos7[[#This Row],[Grupo 1]],Tabla3[],6,FALSE)</f>
        <v>Explotación</v>
      </c>
      <c r="P350" s="28">
        <f>VLOOKUP(Tabla_Gtos_Ingresos7[[#This Row],[Grupo 1]],Tabla3[],2,FALSE)</f>
        <v>1</v>
      </c>
      <c r="Q350" s="29" t="str">
        <f>VLOOKUP(Tabla_Gtos_Ingresos7[[#This Row],[3 digitos]],PGC_Gtos_e_Ingresos[],2,FALSE)</f>
        <v xml:space="preserve"> Ventas de mercaderías</v>
      </c>
      <c r="R350" s="30" t="str">
        <f>Tabla_Gtos_Ingresos7[[#This Row],[3 digitos]]&amp;"/"&amp;Tabla_Gtos_Ingresos7[[#This Row],[Nombre cuenta]]</f>
        <v>700/ Ventas de mercaderías</v>
      </c>
      <c r="S350" s="30">
        <f>YEAR(Tabla_Gtos_Ingresos7[[#This Row],[Fecha]])</f>
        <v>2010</v>
      </c>
      <c r="T350" s="27">
        <f>MONTH(Tabla_Gtos_Ingresos7[[#This Row],[Fecha]])</f>
        <v>11</v>
      </c>
      <c r="U350" s="30">
        <f>ROUNDUP(MONTH(Tabla_Gtos_Ingresos7[[#This Row],[Fecha]])/3, 0)</f>
        <v>4</v>
      </c>
      <c r="V350" s="30">
        <f>WEEKNUM(Tabla_Gtos_Ingresos7[[#This Row],[Fecha]])</f>
        <v>48</v>
      </c>
      <c r="W350" s="30">
        <f>(Tabla_Gtos_Ingresos7[[#This Row],[Factor]]*Tabla_Gtos_Ingresos7[[#This Row],[Haber]])+(Tabla_Gtos_Ingresos7[[#This Row],[Factor]]*Tabla_Gtos_Ingresos7[[#This Row],[Debe]])</f>
        <v>205.09</v>
      </c>
      <c r="X350" s="30">
        <f>VLOOKUP(Tabla_Gtos_Ingresos7[[#This Row],[3 digitos]],PGC_Gtos_e_Ingresos[],3,FALSE)</f>
        <v>1</v>
      </c>
    </row>
    <row r="351" spans="1:24">
      <c r="A351" s="1">
        <v>2746</v>
      </c>
      <c r="B351" s="13">
        <v>40509</v>
      </c>
      <c r="C351" s="15">
        <v>70000217</v>
      </c>
      <c r="D351" s="1" t="s">
        <v>45</v>
      </c>
      <c r="E351" s="1" t="s">
        <v>426</v>
      </c>
      <c r="F351" s="12">
        <v>0</v>
      </c>
      <c r="G351" s="12">
        <v>462.55</v>
      </c>
      <c r="H351" s="26" t="str">
        <f>MID(Tabla_Gtos_Ingresos7[[#This Row],[Subcuenta]],1,4)</f>
        <v>7000</v>
      </c>
      <c r="I351" s="27">
        <f>VALUE(MID(Tabla_Gtos_Ingresos7[[#This Row],[4 digitos]],1,3))</f>
        <v>700</v>
      </c>
      <c r="J351" s="27">
        <f>VALUE(MID(Tabla_Gtos_Ingresos7[[#This Row],[3 digitos]],1,2))</f>
        <v>70</v>
      </c>
      <c r="K351" s="28" t="str">
        <f>VLOOKUP(Tabla_Gtos_Ingresos7[[#This Row],[3 digitos]],PGC_Gtos_e_Ingresos[],4,FALSE)</f>
        <v>1a</v>
      </c>
      <c r="L351" s="30" t="str">
        <f>VLOOKUP(Tabla_Gtos_Ingresos7[[#This Row],[Grupo 1]],Tabla3[],4,FALSE)</f>
        <v>1. Importe Neto Cifra de Negocios</v>
      </c>
      <c r="M351" s="30" t="str">
        <f>VLOOKUP(Tabla_Gtos_Ingresos7[[#This Row],[Grupo 1]],Tabla3[],5,FALSE)</f>
        <v>1.a Ventas</v>
      </c>
      <c r="N351" s="28" t="str">
        <f>VLOOKUP(Tabla_Gtos_Ingresos7[[#This Row],[Grupo 1]],Tabla3[],10,FALSE)</f>
        <v>I</v>
      </c>
      <c r="O351" s="28" t="str">
        <f>VLOOKUP(Tabla_Gtos_Ingresos7[[#This Row],[Grupo 1]],Tabla3[],6,FALSE)</f>
        <v>Explotación</v>
      </c>
      <c r="P351" s="28">
        <f>VLOOKUP(Tabla_Gtos_Ingresos7[[#This Row],[Grupo 1]],Tabla3[],2,FALSE)</f>
        <v>1</v>
      </c>
      <c r="Q351" s="29" t="str">
        <f>VLOOKUP(Tabla_Gtos_Ingresos7[[#This Row],[3 digitos]],PGC_Gtos_e_Ingresos[],2,FALSE)</f>
        <v xml:space="preserve"> Ventas de mercaderías</v>
      </c>
      <c r="R351" s="30" t="str">
        <f>Tabla_Gtos_Ingresos7[[#This Row],[3 digitos]]&amp;"/"&amp;Tabla_Gtos_Ingresos7[[#This Row],[Nombre cuenta]]</f>
        <v>700/ Ventas de mercaderías</v>
      </c>
      <c r="S351" s="30">
        <f>YEAR(Tabla_Gtos_Ingresos7[[#This Row],[Fecha]])</f>
        <v>2010</v>
      </c>
      <c r="T351" s="27">
        <f>MONTH(Tabla_Gtos_Ingresos7[[#This Row],[Fecha]])</f>
        <v>11</v>
      </c>
      <c r="U351" s="30">
        <f>ROUNDUP(MONTH(Tabla_Gtos_Ingresos7[[#This Row],[Fecha]])/3, 0)</f>
        <v>4</v>
      </c>
      <c r="V351" s="30">
        <f>WEEKNUM(Tabla_Gtos_Ingresos7[[#This Row],[Fecha]])</f>
        <v>48</v>
      </c>
      <c r="W351" s="30">
        <f>(Tabla_Gtos_Ingresos7[[#This Row],[Factor]]*Tabla_Gtos_Ingresos7[[#This Row],[Haber]])+(Tabla_Gtos_Ingresos7[[#This Row],[Factor]]*Tabla_Gtos_Ingresos7[[#This Row],[Debe]])</f>
        <v>462.55</v>
      </c>
      <c r="X351" s="30">
        <f>VLOOKUP(Tabla_Gtos_Ingresos7[[#This Row],[3 digitos]],PGC_Gtos_e_Ingresos[],3,FALSE)</f>
        <v>1</v>
      </c>
    </row>
    <row r="352" spans="1:24">
      <c r="A352" s="1">
        <v>2747</v>
      </c>
      <c r="B352" s="13">
        <v>40509</v>
      </c>
      <c r="C352" s="15">
        <v>70000218</v>
      </c>
      <c r="D352" s="1" t="s">
        <v>45</v>
      </c>
      <c r="E352" s="1" t="s">
        <v>323</v>
      </c>
      <c r="F352" s="12">
        <v>0</v>
      </c>
      <c r="G352" s="12">
        <v>814.84</v>
      </c>
      <c r="H352" s="26" t="str">
        <f>MID(Tabla_Gtos_Ingresos7[[#This Row],[Subcuenta]],1,4)</f>
        <v>7000</v>
      </c>
      <c r="I352" s="27">
        <f>VALUE(MID(Tabla_Gtos_Ingresos7[[#This Row],[4 digitos]],1,3))</f>
        <v>700</v>
      </c>
      <c r="J352" s="27">
        <f>VALUE(MID(Tabla_Gtos_Ingresos7[[#This Row],[3 digitos]],1,2))</f>
        <v>70</v>
      </c>
      <c r="K352" s="28" t="str">
        <f>VLOOKUP(Tabla_Gtos_Ingresos7[[#This Row],[3 digitos]],PGC_Gtos_e_Ingresos[],4,FALSE)</f>
        <v>1a</v>
      </c>
      <c r="L352" s="30" t="str">
        <f>VLOOKUP(Tabla_Gtos_Ingresos7[[#This Row],[Grupo 1]],Tabla3[],4,FALSE)</f>
        <v>1. Importe Neto Cifra de Negocios</v>
      </c>
      <c r="M352" s="30" t="str">
        <f>VLOOKUP(Tabla_Gtos_Ingresos7[[#This Row],[Grupo 1]],Tabla3[],5,FALSE)</f>
        <v>1.a Ventas</v>
      </c>
      <c r="N352" s="28" t="str">
        <f>VLOOKUP(Tabla_Gtos_Ingresos7[[#This Row],[Grupo 1]],Tabla3[],10,FALSE)</f>
        <v>I</v>
      </c>
      <c r="O352" s="28" t="str">
        <f>VLOOKUP(Tabla_Gtos_Ingresos7[[#This Row],[Grupo 1]],Tabla3[],6,FALSE)</f>
        <v>Explotación</v>
      </c>
      <c r="P352" s="28">
        <f>VLOOKUP(Tabla_Gtos_Ingresos7[[#This Row],[Grupo 1]],Tabla3[],2,FALSE)</f>
        <v>1</v>
      </c>
      <c r="Q352" s="29" t="str">
        <f>VLOOKUP(Tabla_Gtos_Ingresos7[[#This Row],[3 digitos]],PGC_Gtos_e_Ingresos[],2,FALSE)</f>
        <v xml:space="preserve"> Ventas de mercaderías</v>
      </c>
      <c r="R352" s="30" t="str">
        <f>Tabla_Gtos_Ingresos7[[#This Row],[3 digitos]]&amp;"/"&amp;Tabla_Gtos_Ingresos7[[#This Row],[Nombre cuenta]]</f>
        <v>700/ Ventas de mercaderías</v>
      </c>
      <c r="S352" s="30">
        <f>YEAR(Tabla_Gtos_Ingresos7[[#This Row],[Fecha]])</f>
        <v>2010</v>
      </c>
      <c r="T352" s="27">
        <f>MONTH(Tabla_Gtos_Ingresos7[[#This Row],[Fecha]])</f>
        <v>11</v>
      </c>
      <c r="U352" s="30">
        <f>ROUNDUP(MONTH(Tabla_Gtos_Ingresos7[[#This Row],[Fecha]])/3, 0)</f>
        <v>4</v>
      </c>
      <c r="V352" s="30">
        <f>WEEKNUM(Tabla_Gtos_Ingresos7[[#This Row],[Fecha]])</f>
        <v>48</v>
      </c>
      <c r="W352" s="30">
        <f>(Tabla_Gtos_Ingresos7[[#This Row],[Factor]]*Tabla_Gtos_Ingresos7[[#This Row],[Haber]])+(Tabla_Gtos_Ingresos7[[#This Row],[Factor]]*Tabla_Gtos_Ingresos7[[#This Row],[Debe]])</f>
        <v>814.84</v>
      </c>
      <c r="X352" s="30">
        <f>VLOOKUP(Tabla_Gtos_Ingresos7[[#This Row],[3 digitos]],PGC_Gtos_e_Ingresos[],3,FALSE)</f>
        <v>1</v>
      </c>
    </row>
    <row r="353" spans="1:24">
      <c r="A353" s="1">
        <v>2748</v>
      </c>
      <c r="B353" s="13">
        <v>40509</v>
      </c>
      <c r="C353" s="15">
        <v>70000219</v>
      </c>
      <c r="D353" s="1" t="s">
        <v>45</v>
      </c>
      <c r="E353" s="1" t="s">
        <v>288</v>
      </c>
      <c r="F353" s="12">
        <v>0</v>
      </c>
      <c r="G353" s="12">
        <v>161.11000000000001</v>
      </c>
      <c r="H353" s="26" t="str">
        <f>MID(Tabla_Gtos_Ingresos7[[#This Row],[Subcuenta]],1,4)</f>
        <v>7000</v>
      </c>
      <c r="I353" s="27">
        <f>VALUE(MID(Tabla_Gtos_Ingresos7[[#This Row],[4 digitos]],1,3))</f>
        <v>700</v>
      </c>
      <c r="J353" s="27">
        <f>VALUE(MID(Tabla_Gtos_Ingresos7[[#This Row],[3 digitos]],1,2))</f>
        <v>70</v>
      </c>
      <c r="K353" s="28" t="str">
        <f>VLOOKUP(Tabla_Gtos_Ingresos7[[#This Row],[3 digitos]],PGC_Gtos_e_Ingresos[],4,FALSE)</f>
        <v>1a</v>
      </c>
      <c r="L353" s="30" t="str">
        <f>VLOOKUP(Tabla_Gtos_Ingresos7[[#This Row],[Grupo 1]],Tabla3[],4,FALSE)</f>
        <v>1. Importe Neto Cifra de Negocios</v>
      </c>
      <c r="M353" s="30" t="str">
        <f>VLOOKUP(Tabla_Gtos_Ingresos7[[#This Row],[Grupo 1]],Tabla3[],5,FALSE)</f>
        <v>1.a Ventas</v>
      </c>
      <c r="N353" s="28" t="str">
        <f>VLOOKUP(Tabla_Gtos_Ingresos7[[#This Row],[Grupo 1]],Tabla3[],10,FALSE)</f>
        <v>I</v>
      </c>
      <c r="O353" s="28" t="str">
        <f>VLOOKUP(Tabla_Gtos_Ingresos7[[#This Row],[Grupo 1]],Tabla3[],6,FALSE)</f>
        <v>Explotación</v>
      </c>
      <c r="P353" s="28">
        <f>VLOOKUP(Tabla_Gtos_Ingresos7[[#This Row],[Grupo 1]],Tabla3[],2,FALSE)</f>
        <v>1</v>
      </c>
      <c r="Q353" s="29" t="str">
        <f>VLOOKUP(Tabla_Gtos_Ingresos7[[#This Row],[3 digitos]],PGC_Gtos_e_Ingresos[],2,FALSE)</f>
        <v xml:space="preserve"> Ventas de mercaderías</v>
      </c>
      <c r="R353" s="30" t="str">
        <f>Tabla_Gtos_Ingresos7[[#This Row],[3 digitos]]&amp;"/"&amp;Tabla_Gtos_Ingresos7[[#This Row],[Nombre cuenta]]</f>
        <v>700/ Ventas de mercaderías</v>
      </c>
      <c r="S353" s="30">
        <f>YEAR(Tabla_Gtos_Ingresos7[[#This Row],[Fecha]])</f>
        <v>2010</v>
      </c>
      <c r="T353" s="27">
        <f>MONTH(Tabla_Gtos_Ingresos7[[#This Row],[Fecha]])</f>
        <v>11</v>
      </c>
      <c r="U353" s="30">
        <f>ROUNDUP(MONTH(Tabla_Gtos_Ingresos7[[#This Row],[Fecha]])/3, 0)</f>
        <v>4</v>
      </c>
      <c r="V353" s="30">
        <f>WEEKNUM(Tabla_Gtos_Ingresos7[[#This Row],[Fecha]])</f>
        <v>48</v>
      </c>
      <c r="W353" s="30">
        <f>(Tabla_Gtos_Ingresos7[[#This Row],[Factor]]*Tabla_Gtos_Ingresos7[[#This Row],[Haber]])+(Tabla_Gtos_Ingresos7[[#This Row],[Factor]]*Tabla_Gtos_Ingresos7[[#This Row],[Debe]])</f>
        <v>161.11000000000001</v>
      </c>
      <c r="X353" s="30">
        <f>VLOOKUP(Tabla_Gtos_Ingresos7[[#This Row],[3 digitos]],PGC_Gtos_e_Ingresos[],3,FALSE)</f>
        <v>1</v>
      </c>
    </row>
    <row r="354" spans="1:24">
      <c r="A354" s="1">
        <v>2749</v>
      </c>
      <c r="B354" s="13">
        <v>40509</v>
      </c>
      <c r="C354" s="15">
        <v>70000220</v>
      </c>
      <c r="D354" s="1" t="s">
        <v>45</v>
      </c>
      <c r="E354" s="1" t="s">
        <v>592</v>
      </c>
      <c r="F354" s="12">
        <v>0</v>
      </c>
      <c r="G354" s="12">
        <v>382.5</v>
      </c>
      <c r="H354" s="26" t="str">
        <f>MID(Tabla_Gtos_Ingresos7[[#This Row],[Subcuenta]],1,4)</f>
        <v>7000</v>
      </c>
      <c r="I354" s="27">
        <f>VALUE(MID(Tabla_Gtos_Ingresos7[[#This Row],[4 digitos]],1,3))</f>
        <v>700</v>
      </c>
      <c r="J354" s="27">
        <f>VALUE(MID(Tabla_Gtos_Ingresos7[[#This Row],[3 digitos]],1,2))</f>
        <v>70</v>
      </c>
      <c r="K354" s="28" t="str">
        <f>VLOOKUP(Tabla_Gtos_Ingresos7[[#This Row],[3 digitos]],PGC_Gtos_e_Ingresos[],4,FALSE)</f>
        <v>1a</v>
      </c>
      <c r="L354" s="30" t="str">
        <f>VLOOKUP(Tabla_Gtos_Ingresos7[[#This Row],[Grupo 1]],Tabla3[],4,FALSE)</f>
        <v>1. Importe Neto Cifra de Negocios</v>
      </c>
      <c r="M354" s="30" t="str">
        <f>VLOOKUP(Tabla_Gtos_Ingresos7[[#This Row],[Grupo 1]],Tabla3[],5,FALSE)</f>
        <v>1.a Ventas</v>
      </c>
      <c r="N354" s="28" t="str">
        <f>VLOOKUP(Tabla_Gtos_Ingresos7[[#This Row],[Grupo 1]],Tabla3[],10,FALSE)</f>
        <v>I</v>
      </c>
      <c r="O354" s="28" t="str">
        <f>VLOOKUP(Tabla_Gtos_Ingresos7[[#This Row],[Grupo 1]],Tabla3[],6,FALSE)</f>
        <v>Explotación</v>
      </c>
      <c r="P354" s="28">
        <f>VLOOKUP(Tabla_Gtos_Ingresos7[[#This Row],[Grupo 1]],Tabla3[],2,FALSE)</f>
        <v>1</v>
      </c>
      <c r="Q354" s="29" t="str">
        <f>VLOOKUP(Tabla_Gtos_Ingresos7[[#This Row],[3 digitos]],PGC_Gtos_e_Ingresos[],2,FALSE)</f>
        <v xml:space="preserve"> Ventas de mercaderías</v>
      </c>
      <c r="R354" s="30" t="str">
        <f>Tabla_Gtos_Ingresos7[[#This Row],[3 digitos]]&amp;"/"&amp;Tabla_Gtos_Ingresos7[[#This Row],[Nombre cuenta]]</f>
        <v>700/ Ventas de mercaderías</v>
      </c>
      <c r="S354" s="30">
        <f>YEAR(Tabla_Gtos_Ingresos7[[#This Row],[Fecha]])</f>
        <v>2010</v>
      </c>
      <c r="T354" s="27">
        <f>MONTH(Tabla_Gtos_Ingresos7[[#This Row],[Fecha]])</f>
        <v>11</v>
      </c>
      <c r="U354" s="30">
        <f>ROUNDUP(MONTH(Tabla_Gtos_Ingresos7[[#This Row],[Fecha]])/3, 0)</f>
        <v>4</v>
      </c>
      <c r="V354" s="30">
        <f>WEEKNUM(Tabla_Gtos_Ingresos7[[#This Row],[Fecha]])</f>
        <v>48</v>
      </c>
      <c r="W354" s="30">
        <f>(Tabla_Gtos_Ingresos7[[#This Row],[Factor]]*Tabla_Gtos_Ingresos7[[#This Row],[Haber]])+(Tabla_Gtos_Ingresos7[[#This Row],[Factor]]*Tabla_Gtos_Ingresos7[[#This Row],[Debe]])</f>
        <v>382.5</v>
      </c>
      <c r="X354" s="30">
        <f>VLOOKUP(Tabla_Gtos_Ingresos7[[#This Row],[3 digitos]],PGC_Gtos_e_Ingresos[],3,FALSE)</f>
        <v>1</v>
      </c>
    </row>
    <row r="355" spans="1:24">
      <c r="A355" s="1">
        <v>2736</v>
      </c>
      <c r="B355" s="13">
        <v>40509</v>
      </c>
      <c r="C355" s="15">
        <v>70000009</v>
      </c>
      <c r="D355" s="1" t="s">
        <v>64</v>
      </c>
      <c r="E355" s="1" t="s">
        <v>352</v>
      </c>
      <c r="F355" s="12">
        <v>0</v>
      </c>
      <c r="G355" s="12">
        <v>38.4</v>
      </c>
      <c r="H355" s="26" t="str">
        <f>MID(Tabla_Gtos_Ingresos7[[#This Row],[Subcuenta]],1,4)</f>
        <v>7000</v>
      </c>
      <c r="I355" s="27">
        <f>VALUE(MID(Tabla_Gtos_Ingresos7[[#This Row],[4 digitos]],1,3))</f>
        <v>700</v>
      </c>
      <c r="J355" s="27">
        <f>VALUE(MID(Tabla_Gtos_Ingresos7[[#This Row],[3 digitos]],1,2))</f>
        <v>70</v>
      </c>
      <c r="K355" s="28" t="str">
        <f>VLOOKUP(Tabla_Gtos_Ingresos7[[#This Row],[3 digitos]],PGC_Gtos_e_Ingresos[],4,FALSE)</f>
        <v>1a</v>
      </c>
      <c r="L355" s="30" t="str">
        <f>VLOOKUP(Tabla_Gtos_Ingresos7[[#This Row],[Grupo 1]],Tabla3[],4,FALSE)</f>
        <v>1. Importe Neto Cifra de Negocios</v>
      </c>
      <c r="M355" s="30" t="str">
        <f>VLOOKUP(Tabla_Gtos_Ingresos7[[#This Row],[Grupo 1]],Tabla3[],5,FALSE)</f>
        <v>1.a Ventas</v>
      </c>
      <c r="N355" s="28" t="str">
        <f>VLOOKUP(Tabla_Gtos_Ingresos7[[#This Row],[Grupo 1]],Tabla3[],10,FALSE)</f>
        <v>I</v>
      </c>
      <c r="O355" s="28" t="str">
        <f>VLOOKUP(Tabla_Gtos_Ingresos7[[#This Row],[Grupo 1]],Tabla3[],6,FALSE)</f>
        <v>Explotación</v>
      </c>
      <c r="P355" s="28">
        <f>VLOOKUP(Tabla_Gtos_Ingresos7[[#This Row],[Grupo 1]],Tabla3[],2,FALSE)</f>
        <v>1</v>
      </c>
      <c r="Q355" s="29" t="str">
        <f>VLOOKUP(Tabla_Gtos_Ingresos7[[#This Row],[3 digitos]],PGC_Gtos_e_Ingresos[],2,FALSE)</f>
        <v xml:space="preserve"> Ventas de mercaderías</v>
      </c>
      <c r="R355" s="30" t="str">
        <f>Tabla_Gtos_Ingresos7[[#This Row],[3 digitos]]&amp;"/"&amp;Tabla_Gtos_Ingresos7[[#This Row],[Nombre cuenta]]</f>
        <v>700/ Ventas de mercaderías</v>
      </c>
      <c r="S355" s="30">
        <f>YEAR(Tabla_Gtos_Ingresos7[[#This Row],[Fecha]])</f>
        <v>2010</v>
      </c>
      <c r="T355" s="27">
        <f>MONTH(Tabla_Gtos_Ingresos7[[#This Row],[Fecha]])</f>
        <v>11</v>
      </c>
      <c r="U355" s="30">
        <f>ROUNDUP(MONTH(Tabla_Gtos_Ingresos7[[#This Row],[Fecha]])/3, 0)</f>
        <v>4</v>
      </c>
      <c r="V355" s="30">
        <f>WEEKNUM(Tabla_Gtos_Ingresos7[[#This Row],[Fecha]])</f>
        <v>48</v>
      </c>
      <c r="W355" s="30">
        <f>(Tabla_Gtos_Ingresos7[[#This Row],[Factor]]*Tabla_Gtos_Ingresos7[[#This Row],[Haber]])+(Tabla_Gtos_Ingresos7[[#This Row],[Factor]]*Tabla_Gtos_Ingresos7[[#This Row],[Debe]])</f>
        <v>38.4</v>
      </c>
      <c r="X355" s="30">
        <f>VLOOKUP(Tabla_Gtos_Ingresos7[[#This Row],[3 digitos]],PGC_Gtos_e_Ingresos[],3,FALSE)</f>
        <v>1</v>
      </c>
    </row>
    <row r="356" spans="1:24">
      <c r="A356" s="1">
        <v>534</v>
      </c>
      <c r="B356" s="13">
        <v>40265</v>
      </c>
      <c r="C356" s="15">
        <v>60700005</v>
      </c>
      <c r="D356" s="1" t="s">
        <v>18</v>
      </c>
      <c r="E356" s="1" t="s">
        <v>900</v>
      </c>
      <c r="F356" s="12">
        <v>1590</v>
      </c>
      <c r="G356" s="12">
        <v>0</v>
      </c>
      <c r="H356" s="26" t="str">
        <f>MID(Tabla_Gtos_Ingresos7[[#This Row],[Subcuenta]],1,4)</f>
        <v>6070</v>
      </c>
      <c r="I356" s="27">
        <f>VALUE(MID(Tabla_Gtos_Ingresos7[[#This Row],[4 digitos]],1,3))</f>
        <v>607</v>
      </c>
      <c r="J356" s="27">
        <f>VALUE(MID(Tabla_Gtos_Ingresos7[[#This Row],[3 digitos]],1,2))</f>
        <v>60</v>
      </c>
      <c r="K356" s="28" t="str">
        <f>VLOOKUP(Tabla_Gtos_Ingresos7[[#This Row],[3 digitos]],PGC_Gtos_e_Ingresos[],4,FALSE)</f>
        <v>4.c</v>
      </c>
      <c r="L356" s="30" t="str">
        <f>VLOOKUP(Tabla_Gtos_Ingresos7[[#This Row],[Grupo 1]],Tabla3[],4,FALSE)</f>
        <v>4. Aprovisionamientos</v>
      </c>
      <c r="M356" s="30" t="str">
        <f>VLOOKUP(Tabla_Gtos_Ingresos7[[#This Row],[Grupo 1]],Tabla3[],5,FALSE)</f>
        <v>4.c Trabajos Realizados por Otras Empresas</v>
      </c>
      <c r="N356" s="28" t="str">
        <f>VLOOKUP(Tabla_Gtos_Ingresos7[[#This Row],[Grupo 1]],Tabla3[],10,FALSE)</f>
        <v>G</v>
      </c>
      <c r="O356" s="28" t="str">
        <f>VLOOKUP(Tabla_Gtos_Ingresos7[[#This Row],[Grupo 1]],Tabla3[],6,FALSE)</f>
        <v>Explotación</v>
      </c>
      <c r="P356" s="28">
        <f>VLOOKUP(Tabla_Gtos_Ingresos7[[#This Row],[Grupo 1]],Tabla3[],2,FALSE)</f>
        <v>4</v>
      </c>
      <c r="Q356" s="29" t="str">
        <f>VLOOKUP(Tabla_Gtos_Ingresos7[[#This Row],[3 digitos]],PGC_Gtos_e_Ingresos[],2,FALSE)</f>
        <v xml:space="preserve"> Trabajos realizados por otras empresas</v>
      </c>
      <c r="R356" s="30" t="str">
        <f>Tabla_Gtos_Ingresos7[[#This Row],[3 digitos]]&amp;"/"&amp;Tabla_Gtos_Ingresos7[[#This Row],[Nombre cuenta]]</f>
        <v>607/ Trabajos realizados por otras empresas</v>
      </c>
      <c r="S356" s="30">
        <f>YEAR(Tabla_Gtos_Ingresos7[[#This Row],[Fecha]])</f>
        <v>2010</v>
      </c>
      <c r="T356" s="27">
        <f>MONTH(Tabla_Gtos_Ingresos7[[#This Row],[Fecha]])</f>
        <v>3</v>
      </c>
      <c r="U356" s="30">
        <f>ROUNDUP(MONTH(Tabla_Gtos_Ingresos7[[#This Row],[Fecha]])/3, 0)</f>
        <v>1</v>
      </c>
      <c r="V356" s="30">
        <f>WEEKNUM(Tabla_Gtos_Ingresos7[[#This Row],[Fecha]])</f>
        <v>14</v>
      </c>
      <c r="W356" s="30">
        <f>(Tabla_Gtos_Ingresos7[[#This Row],[Factor]]*Tabla_Gtos_Ingresos7[[#This Row],[Haber]])+(Tabla_Gtos_Ingresos7[[#This Row],[Factor]]*Tabla_Gtos_Ingresos7[[#This Row],[Debe]])</f>
        <v>-1590</v>
      </c>
      <c r="X356" s="30">
        <f>VLOOKUP(Tabla_Gtos_Ingresos7[[#This Row],[3 digitos]],PGC_Gtos_e_Ingresos[],3,FALSE)</f>
        <v>-1</v>
      </c>
    </row>
    <row r="357" spans="1:24">
      <c r="A357" s="1">
        <v>513</v>
      </c>
      <c r="B357" s="13">
        <v>40265</v>
      </c>
      <c r="C357" s="15">
        <v>70000051</v>
      </c>
      <c r="D357" s="1" t="s">
        <v>45</v>
      </c>
      <c r="E357" s="1" t="s">
        <v>560</v>
      </c>
      <c r="F357" s="12">
        <v>0</v>
      </c>
      <c r="G357" s="12">
        <v>181.28</v>
      </c>
      <c r="H357" s="26" t="str">
        <f>MID(Tabla_Gtos_Ingresos7[[#This Row],[Subcuenta]],1,4)</f>
        <v>7000</v>
      </c>
      <c r="I357" s="27">
        <f>VALUE(MID(Tabla_Gtos_Ingresos7[[#This Row],[4 digitos]],1,3))</f>
        <v>700</v>
      </c>
      <c r="J357" s="27">
        <f>VALUE(MID(Tabla_Gtos_Ingresos7[[#This Row],[3 digitos]],1,2))</f>
        <v>70</v>
      </c>
      <c r="K357" s="28" t="str">
        <f>VLOOKUP(Tabla_Gtos_Ingresos7[[#This Row],[3 digitos]],PGC_Gtos_e_Ingresos[],4,FALSE)</f>
        <v>1a</v>
      </c>
      <c r="L357" s="30" t="str">
        <f>VLOOKUP(Tabla_Gtos_Ingresos7[[#This Row],[Grupo 1]],Tabla3[],4,FALSE)</f>
        <v>1. Importe Neto Cifra de Negocios</v>
      </c>
      <c r="M357" s="30" t="str">
        <f>VLOOKUP(Tabla_Gtos_Ingresos7[[#This Row],[Grupo 1]],Tabla3[],5,FALSE)</f>
        <v>1.a Ventas</v>
      </c>
      <c r="N357" s="28" t="str">
        <f>VLOOKUP(Tabla_Gtos_Ingresos7[[#This Row],[Grupo 1]],Tabla3[],10,FALSE)</f>
        <v>I</v>
      </c>
      <c r="O357" s="28" t="str">
        <f>VLOOKUP(Tabla_Gtos_Ingresos7[[#This Row],[Grupo 1]],Tabla3[],6,FALSE)</f>
        <v>Explotación</v>
      </c>
      <c r="P357" s="28">
        <f>VLOOKUP(Tabla_Gtos_Ingresos7[[#This Row],[Grupo 1]],Tabla3[],2,FALSE)</f>
        <v>1</v>
      </c>
      <c r="Q357" s="29" t="str">
        <f>VLOOKUP(Tabla_Gtos_Ingresos7[[#This Row],[3 digitos]],PGC_Gtos_e_Ingresos[],2,FALSE)</f>
        <v xml:space="preserve"> Ventas de mercaderías</v>
      </c>
      <c r="R357" s="30" t="str">
        <f>Tabla_Gtos_Ingresos7[[#This Row],[3 digitos]]&amp;"/"&amp;Tabla_Gtos_Ingresos7[[#This Row],[Nombre cuenta]]</f>
        <v>700/ Ventas de mercaderías</v>
      </c>
      <c r="S357" s="30">
        <f>YEAR(Tabla_Gtos_Ingresos7[[#This Row],[Fecha]])</f>
        <v>2010</v>
      </c>
      <c r="T357" s="27">
        <f>MONTH(Tabla_Gtos_Ingresos7[[#This Row],[Fecha]])</f>
        <v>3</v>
      </c>
      <c r="U357" s="30">
        <f>ROUNDUP(MONTH(Tabla_Gtos_Ingresos7[[#This Row],[Fecha]])/3, 0)</f>
        <v>1</v>
      </c>
      <c r="V357" s="30">
        <f>WEEKNUM(Tabla_Gtos_Ingresos7[[#This Row],[Fecha]])</f>
        <v>14</v>
      </c>
      <c r="W357" s="30">
        <f>(Tabla_Gtos_Ingresos7[[#This Row],[Factor]]*Tabla_Gtos_Ingresos7[[#This Row],[Haber]])+(Tabla_Gtos_Ingresos7[[#This Row],[Factor]]*Tabla_Gtos_Ingresos7[[#This Row],[Debe]])</f>
        <v>181.28</v>
      </c>
      <c r="X357" s="30">
        <f>VLOOKUP(Tabla_Gtos_Ingresos7[[#This Row],[3 digitos]],PGC_Gtos_e_Ingresos[],3,FALSE)</f>
        <v>1</v>
      </c>
    </row>
    <row r="358" spans="1:24">
      <c r="A358" s="1">
        <v>516</v>
      </c>
      <c r="B358" s="13">
        <v>40265</v>
      </c>
      <c r="C358" s="15">
        <v>70000052</v>
      </c>
      <c r="D358" s="1" t="s">
        <v>45</v>
      </c>
      <c r="E358" s="1" t="s">
        <v>720</v>
      </c>
      <c r="F358" s="12">
        <v>0</v>
      </c>
      <c r="G358" s="12">
        <v>29.37</v>
      </c>
      <c r="H358" s="26" t="str">
        <f>MID(Tabla_Gtos_Ingresos7[[#This Row],[Subcuenta]],1,4)</f>
        <v>7000</v>
      </c>
      <c r="I358" s="27">
        <f>VALUE(MID(Tabla_Gtos_Ingresos7[[#This Row],[4 digitos]],1,3))</f>
        <v>700</v>
      </c>
      <c r="J358" s="27">
        <f>VALUE(MID(Tabla_Gtos_Ingresos7[[#This Row],[3 digitos]],1,2))</f>
        <v>70</v>
      </c>
      <c r="K358" s="28" t="str">
        <f>VLOOKUP(Tabla_Gtos_Ingresos7[[#This Row],[3 digitos]],PGC_Gtos_e_Ingresos[],4,FALSE)</f>
        <v>1a</v>
      </c>
      <c r="L358" s="30" t="str">
        <f>VLOOKUP(Tabla_Gtos_Ingresos7[[#This Row],[Grupo 1]],Tabla3[],4,FALSE)</f>
        <v>1. Importe Neto Cifra de Negocios</v>
      </c>
      <c r="M358" s="30" t="str">
        <f>VLOOKUP(Tabla_Gtos_Ingresos7[[#This Row],[Grupo 1]],Tabla3[],5,FALSE)</f>
        <v>1.a Ventas</v>
      </c>
      <c r="N358" s="28" t="str">
        <f>VLOOKUP(Tabla_Gtos_Ingresos7[[#This Row],[Grupo 1]],Tabla3[],10,FALSE)</f>
        <v>I</v>
      </c>
      <c r="O358" s="28" t="str">
        <f>VLOOKUP(Tabla_Gtos_Ingresos7[[#This Row],[Grupo 1]],Tabla3[],6,FALSE)</f>
        <v>Explotación</v>
      </c>
      <c r="P358" s="28">
        <f>VLOOKUP(Tabla_Gtos_Ingresos7[[#This Row],[Grupo 1]],Tabla3[],2,FALSE)</f>
        <v>1</v>
      </c>
      <c r="Q358" s="29" t="str">
        <f>VLOOKUP(Tabla_Gtos_Ingresos7[[#This Row],[3 digitos]],PGC_Gtos_e_Ingresos[],2,FALSE)</f>
        <v xml:space="preserve"> Ventas de mercaderías</v>
      </c>
      <c r="R358" s="30" t="str">
        <f>Tabla_Gtos_Ingresos7[[#This Row],[3 digitos]]&amp;"/"&amp;Tabla_Gtos_Ingresos7[[#This Row],[Nombre cuenta]]</f>
        <v>700/ Ventas de mercaderías</v>
      </c>
      <c r="S358" s="30">
        <f>YEAR(Tabla_Gtos_Ingresos7[[#This Row],[Fecha]])</f>
        <v>2010</v>
      </c>
      <c r="T358" s="27">
        <f>MONTH(Tabla_Gtos_Ingresos7[[#This Row],[Fecha]])</f>
        <v>3</v>
      </c>
      <c r="U358" s="30">
        <f>ROUNDUP(MONTH(Tabla_Gtos_Ingresos7[[#This Row],[Fecha]])/3, 0)</f>
        <v>1</v>
      </c>
      <c r="V358" s="30">
        <f>WEEKNUM(Tabla_Gtos_Ingresos7[[#This Row],[Fecha]])</f>
        <v>14</v>
      </c>
      <c r="W358" s="30">
        <f>(Tabla_Gtos_Ingresos7[[#This Row],[Factor]]*Tabla_Gtos_Ingresos7[[#This Row],[Haber]])+(Tabla_Gtos_Ingresos7[[#This Row],[Factor]]*Tabla_Gtos_Ingresos7[[#This Row],[Debe]])</f>
        <v>29.37</v>
      </c>
      <c r="X358" s="30">
        <f>VLOOKUP(Tabla_Gtos_Ingresos7[[#This Row],[3 digitos]],PGC_Gtos_e_Ingresos[],3,FALSE)</f>
        <v>1</v>
      </c>
    </row>
    <row r="359" spans="1:24">
      <c r="A359" s="1">
        <v>517</v>
      </c>
      <c r="B359" s="13">
        <v>40265</v>
      </c>
      <c r="C359" s="15">
        <v>70000053</v>
      </c>
      <c r="D359" s="1" t="s">
        <v>45</v>
      </c>
      <c r="E359" s="1" t="s">
        <v>700</v>
      </c>
      <c r="F359" s="12">
        <v>0</v>
      </c>
      <c r="G359" s="12">
        <v>86.68</v>
      </c>
      <c r="H359" s="26" t="str">
        <f>MID(Tabla_Gtos_Ingresos7[[#This Row],[Subcuenta]],1,4)</f>
        <v>7000</v>
      </c>
      <c r="I359" s="27">
        <f>VALUE(MID(Tabla_Gtos_Ingresos7[[#This Row],[4 digitos]],1,3))</f>
        <v>700</v>
      </c>
      <c r="J359" s="27">
        <f>VALUE(MID(Tabla_Gtos_Ingresos7[[#This Row],[3 digitos]],1,2))</f>
        <v>70</v>
      </c>
      <c r="K359" s="28" t="str">
        <f>VLOOKUP(Tabla_Gtos_Ingresos7[[#This Row],[3 digitos]],PGC_Gtos_e_Ingresos[],4,FALSE)</f>
        <v>1a</v>
      </c>
      <c r="L359" s="30" t="str">
        <f>VLOOKUP(Tabla_Gtos_Ingresos7[[#This Row],[Grupo 1]],Tabla3[],4,FALSE)</f>
        <v>1. Importe Neto Cifra de Negocios</v>
      </c>
      <c r="M359" s="30" t="str">
        <f>VLOOKUP(Tabla_Gtos_Ingresos7[[#This Row],[Grupo 1]],Tabla3[],5,FALSE)</f>
        <v>1.a Ventas</v>
      </c>
      <c r="N359" s="28" t="str">
        <f>VLOOKUP(Tabla_Gtos_Ingresos7[[#This Row],[Grupo 1]],Tabla3[],10,FALSE)</f>
        <v>I</v>
      </c>
      <c r="O359" s="28" t="str">
        <f>VLOOKUP(Tabla_Gtos_Ingresos7[[#This Row],[Grupo 1]],Tabla3[],6,FALSE)</f>
        <v>Explotación</v>
      </c>
      <c r="P359" s="28">
        <f>VLOOKUP(Tabla_Gtos_Ingresos7[[#This Row],[Grupo 1]],Tabla3[],2,FALSE)</f>
        <v>1</v>
      </c>
      <c r="Q359" s="29" t="str">
        <f>VLOOKUP(Tabla_Gtos_Ingresos7[[#This Row],[3 digitos]],PGC_Gtos_e_Ingresos[],2,FALSE)</f>
        <v xml:space="preserve"> Ventas de mercaderías</v>
      </c>
      <c r="R359" s="30" t="str">
        <f>Tabla_Gtos_Ingresos7[[#This Row],[3 digitos]]&amp;"/"&amp;Tabla_Gtos_Ingresos7[[#This Row],[Nombre cuenta]]</f>
        <v>700/ Ventas de mercaderías</v>
      </c>
      <c r="S359" s="30">
        <f>YEAR(Tabla_Gtos_Ingresos7[[#This Row],[Fecha]])</f>
        <v>2010</v>
      </c>
      <c r="T359" s="27">
        <f>MONTH(Tabla_Gtos_Ingresos7[[#This Row],[Fecha]])</f>
        <v>3</v>
      </c>
      <c r="U359" s="30">
        <f>ROUNDUP(MONTH(Tabla_Gtos_Ingresos7[[#This Row],[Fecha]])/3, 0)</f>
        <v>1</v>
      </c>
      <c r="V359" s="30">
        <f>WEEKNUM(Tabla_Gtos_Ingresos7[[#This Row],[Fecha]])</f>
        <v>14</v>
      </c>
      <c r="W359" s="30">
        <f>(Tabla_Gtos_Ingresos7[[#This Row],[Factor]]*Tabla_Gtos_Ingresos7[[#This Row],[Haber]])+(Tabla_Gtos_Ingresos7[[#This Row],[Factor]]*Tabla_Gtos_Ingresos7[[#This Row],[Debe]])</f>
        <v>86.68</v>
      </c>
      <c r="X359" s="30">
        <f>VLOOKUP(Tabla_Gtos_Ingresos7[[#This Row],[3 digitos]],PGC_Gtos_e_Ingresos[],3,FALSE)</f>
        <v>1</v>
      </c>
    </row>
    <row r="360" spans="1:24">
      <c r="A360" s="1">
        <v>518</v>
      </c>
      <c r="B360" s="13">
        <v>40265</v>
      </c>
      <c r="C360" s="15">
        <v>70000054</v>
      </c>
      <c r="D360" s="1" t="s">
        <v>45</v>
      </c>
      <c r="E360" s="1" t="s">
        <v>52</v>
      </c>
      <c r="F360" s="12">
        <v>0</v>
      </c>
      <c r="G360" s="12">
        <v>518.20000000000005</v>
      </c>
      <c r="H360" s="26" t="str">
        <f>MID(Tabla_Gtos_Ingresos7[[#This Row],[Subcuenta]],1,4)</f>
        <v>7000</v>
      </c>
      <c r="I360" s="27">
        <f>VALUE(MID(Tabla_Gtos_Ingresos7[[#This Row],[4 digitos]],1,3))</f>
        <v>700</v>
      </c>
      <c r="J360" s="27">
        <f>VALUE(MID(Tabla_Gtos_Ingresos7[[#This Row],[3 digitos]],1,2))</f>
        <v>70</v>
      </c>
      <c r="K360" s="28" t="str">
        <f>VLOOKUP(Tabla_Gtos_Ingresos7[[#This Row],[3 digitos]],PGC_Gtos_e_Ingresos[],4,FALSE)</f>
        <v>1a</v>
      </c>
      <c r="L360" s="30" t="str">
        <f>VLOOKUP(Tabla_Gtos_Ingresos7[[#This Row],[Grupo 1]],Tabla3[],4,FALSE)</f>
        <v>1. Importe Neto Cifra de Negocios</v>
      </c>
      <c r="M360" s="30" t="str">
        <f>VLOOKUP(Tabla_Gtos_Ingresos7[[#This Row],[Grupo 1]],Tabla3[],5,FALSE)</f>
        <v>1.a Ventas</v>
      </c>
      <c r="N360" s="28" t="str">
        <f>VLOOKUP(Tabla_Gtos_Ingresos7[[#This Row],[Grupo 1]],Tabla3[],10,FALSE)</f>
        <v>I</v>
      </c>
      <c r="O360" s="28" t="str">
        <f>VLOOKUP(Tabla_Gtos_Ingresos7[[#This Row],[Grupo 1]],Tabla3[],6,FALSE)</f>
        <v>Explotación</v>
      </c>
      <c r="P360" s="28">
        <f>VLOOKUP(Tabla_Gtos_Ingresos7[[#This Row],[Grupo 1]],Tabla3[],2,FALSE)</f>
        <v>1</v>
      </c>
      <c r="Q360" s="29" t="str">
        <f>VLOOKUP(Tabla_Gtos_Ingresos7[[#This Row],[3 digitos]],PGC_Gtos_e_Ingresos[],2,FALSE)</f>
        <v xml:space="preserve"> Ventas de mercaderías</v>
      </c>
      <c r="R360" s="30" t="str">
        <f>Tabla_Gtos_Ingresos7[[#This Row],[3 digitos]]&amp;"/"&amp;Tabla_Gtos_Ingresos7[[#This Row],[Nombre cuenta]]</f>
        <v>700/ Ventas de mercaderías</v>
      </c>
      <c r="S360" s="30">
        <f>YEAR(Tabla_Gtos_Ingresos7[[#This Row],[Fecha]])</f>
        <v>2010</v>
      </c>
      <c r="T360" s="27">
        <f>MONTH(Tabla_Gtos_Ingresos7[[#This Row],[Fecha]])</f>
        <v>3</v>
      </c>
      <c r="U360" s="30">
        <f>ROUNDUP(MONTH(Tabla_Gtos_Ingresos7[[#This Row],[Fecha]])/3, 0)</f>
        <v>1</v>
      </c>
      <c r="V360" s="30">
        <f>WEEKNUM(Tabla_Gtos_Ingresos7[[#This Row],[Fecha]])</f>
        <v>14</v>
      </c>
      <c r="W360" s="30">
        <f>(Tabla_Gtos_Ingresos7[[#This Row],[Factor]]*Tabla_Gtos_Ingresos7[[#This Row],[Haber]])+(Tabla_Gtos_Ingresos7[[#This Row],[Factor]]*Tabla_Gtos_Ingresos7[[#This Row],[Debe]])</f>
        <v>518.20000000000005</v>
      </c>
      <c r="X360" s="30">
        <f>VLOOKUP(Tabla_Gtos_Ingresos7[[#This Row],[3 digitos]],PGC_Gtos_e_Ingresos[],3,FALSE)</f>
        <v>1</v>
      </c>
    </row>
    <row r="361" spans="1:24">
      <c r="A361" s="1">
        <v>519</v>
      </c>
      <c r="B361" s="13">
        <v>40265</v>
      </c>
      <c r="C361" s="15">
        <v>70000055</v>
      </c>
      <c r="D361" s="1" t="s">
        <v>45</v>
      </c>
      <c r="E361" s="1" t="s">
        <v>569</v>
      </c>
      <c r="F361" s="12">
        <v>0</v>
      </c>
      <c r="G361" s="12">
        <v>186.34</v>
      </c>
      <c r="H361" s="26" t="str">
        <f>MID(Tabla_Gtos_Ingresos7[[#This Row],[Subcuenta]],1,4)</f>
        <v>7000</v>
      </c>
      <c r="I361" s="27">
        <f>VALUE(MID(Tabla_Gtos_Ingresos7[[#This Row],[4 digitos]],1,3))</f>
        <v>700</v>
      </c>
      <c r="J361" s="27">
        <f>VALUE(MID(Tabla_Gtos_Ingresos7[[#This Row],[3 digitos]],1,2))</f>
        <v>70</v>
      </c>
      <c r="K361" s="28" t="str">
        <f>VLOOKUP(Tabla_Gtos_Ingresos7[[#This Row],[3 digitos]],PGC_Gtos_e_Ingresos[],4,FALSE)</f>
        <v>1a</v>
      </c>
      <c r="L361" s="30" t="str">
        <f>VLOOKUP(Tabla_Gtos_Ingresos7[[#This Row],[Grupo 1]],Tabla3[],4,FALSE)</f>
        <v>1. Importe Neto Cifra de Negocios</v>
      </c>
      <c r="M361" s="30" t="str">
        <f>VLOOKUP(Tabla_Gtos_Ingresos7[[#This Row],[Grupo 1]],Tabla3[],5,FALSE)</f>
        <v>1.a Ventas</v>
      </c>
      <c r="N361" s="28" t="str">
        <f>VLOOKUP(Tabla_Gtos_Ingresos7[[#This Row],[Grupo 1]],Tabla3[],10,FALSE)</f>
        <v>I</v>
      </c>
      <c r="O361" s="28" t="str">
        <f>VLOOKUP(Tabla_Gtos_Ingresos7[[#This Row],[Grupo 1]],Tabla3[],6,FALSE)</f>
        <v>Explotación</v>
      </c>
      <c r="P361" s="28">
        <f>VLOOKUP(Tabla_Gtos_Ingresos7[[#This Row],[Grupo 1]],Tabla3[],2,FALSE)</f>
        <v>1</v>
      </c>
      <c r="Q361" s="29" t="str">
        <f>VLOOKUP(Tabla_Gtos_Ingresos7[[#This Row],[3 digitos]],PGC_Gtos_e_Ingresos[],2,FALSE)</f>
        <v xml:space="preserve"> Ventas de mercaderías</v>
      </c>
      <c r="R361" s="30" t="str">
        <f>Tabla_Gtos_Ingresos7[[#This Row],[3 digitos]]&amp;"/"&amp;Tabla_Gtos_Ingresos7[[#This Row],[Nombre cuenta]]</f>
        <v>700/ Ventas de mercaderías</v>
      </c>
      <c r="S361" s="30">
        <f>YEAR(Tabla_Gtos_Ingresos7[[#This Row],[Fecha]])</f>
        <v>2010</v>
      </c>
      <c r="T361" s="27">
        <f>MONTH(Tabla_Gtos_Ingresos7[[#This Row],[Fecha]])</f>
        <v>3</v>
      </c>
      <c r="U361" s="30">
        <f>ROUNDUP(MONTH(Tabla_Gtos_Ingresos7[[#This Row],[Fecha]])/3, 0)</f>
        <v>1</v>
      </c>
      <c r="V361" s="30">
        <f>WEEKNUM(Tabla_Gtos_Ingresos7[[#This Row],[Fecha]])</f>
        <v>14</v>
      </c>
      <c r="W361" s="30">
        <f>(Tabla_Gtos_Ingresos7[[#This Row],[Factor]]*Tabla_Gtos_Ingresos7[[#This Row],[Haber]])+(Tabla_Gtos_Ingresos7[[#This Row],[Factor]]*Tabla_Gtos_Ingresos7[[#This Row],[Debe]])</f>
        <v>186.34</v>
      </c>
      <c r="X361" s="30">
        <f>VLOOKUP(Tabla_Gtos_Ingresos7[[#This Row],[3 digitos]],PGC_Gtos_e_Ingresos[],3,FALSE)</f>
        <v>1</v>
      </c>
    </row>
    <row r="362" spans="1:24">
      <c r="A362" s="1">
        <v>520</v>
      </c>
      <c r="B362" s="13">
        <v>40265</v>
      </c>
      <c r="C362" s="15">
        <v>70000056</v>
      </c>
      <c r="D362" s="1" t="s">
        <v>45</v>
      </c>
      <c r="E362" s="1" t="s">
        <v>701</v>
      </c>
      <c r="F362" s="12">
        <v>0</v>
      </c>
      <c r="G362" s="12">
        <v>60.6</v>
      </c>
      <c r="H362" s="26" t="str">
        <f>MID(Tabla_Gtos_Ingresos7[[#This Row],[Subcuenta]],1,4)</f>
        <v>7000</v>
      </c>
      <c r="I362" s="27">
        <f>VALUE(MID(Tabla_Gtos_Ingresos7[[#This Row],[4 digitos]],1,3))</f>
        <v>700</v>
      </c>
      <c r="J362" s="27">
        <f>VALUE(MID(Tabla_Gtos_Ingresos7[[#This Row],[3 digitos]],1,2))</f>
        <v>70</v>
      </c>
      <c r="K362" s="28" t="str">
        <f>VLOOKUP(Tabla_Gtos_Ingresos7[[#This Row],[3 digitos]],PGC_Gtos_e_Ingresos[],4,FALSE)</f>
        <v>1a</v>
      </c>
      <c r="L362" s="30" t="str">
        <f>VLOOKUP(Tabla_Gtos_Ingresos7[[#This Row],[Grupo 1]],Tabla3[],4,FALSE)</f>
        <v>1. Importe Neto Cifra de Negocios</v>
      </c>
      <c r="M362" s="30" t="str">
        <f>VLOOKUP(Tabla_Gtos_Ingresos7[[#This Row],[Grupo 1]],Tabla3[],5,FALSE)</f>
        <v>1.a Ventas</v>
      </c>
      <c r="N362" s="28" t="str">
        <f>VLOOKUP(Tabla_Gtos_Ingresos7[[#This Row],[Grupo 1]],Tabla3[],10,FALSE)</f>
        <v>I</v>
      </c>
      <c r="O362" s="28" t="str">
        <f>VLOOKUP(Tabla_Gtos_Ingresos7[[#This Row],[Grupo 1]],Tabla3[],6,FALSE)</f>
        <v>Explotación</v>
      </c>
      <c r="P362" s="28">
        <f>VLOOKUP(Tabla_Gtos_Ingresos7[[#This Row],[Grupo 1]],Tabla3[],2,FALSE)</f>
        <v>1</v>
      </c>
      <c r="Q362" s="29" t="str">
        <f>VLOOKUP(Tabla_Gtos_Ingresos7[[#This Row],[3 digitos]],PGC_Gtos_e_Ingresos[],2,FALSE)</f>
        <v xml:space="preserve"> Ventas de mercaderías</v>
      </c>
      <c r="R362" s="30" t="str">
        <f>Tabla_Gtos_Ingresos7[[#This Row],[3 digitos]]&amp;"/"&amp;Tabla_Gtos_Ingresos7[[#This Row],[Nombre cuenta]]</f>
        <v>700/ Ventas de mercaderías</v>
      </c>
      <c r="S362" s="30">
        <f>YEAR(Tabla_Gtos_Ingresos7[[#This Row],[Fecha]])</f>
        <v>2010</v>
      </c>
      <c r="T362" s="27">
        <f>MONTH(Tabla_Gtos_Ingresos7[[#This Row],[Fecha]])</f>
        <v>3</v>
      </c>
      <c r="U362" s="30">
        <f>ROUNDUP(MONTH(Tabla_Gtos_Ingresos7[[#This Row],[Fecha]])/3, 0)</f>
        <v>1</v>
      </c>
      <c r="V362" s="30">
        <f>WEEKNUM(Tabla_Gtos_Ingresos7[[#This Row],[Fecha]])</f>
        <v>14</v>
      </c>
      <c r="W362" s="30">
        <f>(Tabla_Gtos_Ingresos7[[#This Row],[Factor]]*Tabla_Gtos_Ingresos7[[#This Row],[Haber]])+(Tabla_Gtos_Ingresos7[[#This Row],[Factor]]*Tabla_Gtos_Ingresos7[[#This Row],[Debe]])</f>
        <v>60.6</v>
      </c>
      <c r="X362" s="30">
        <f>VLOOKUP(Tabla_Gtos_Ingresos7[[#This Row],[3 digitos]],PGC_Gtos_e_Ingresos[],3,FALSE)</f>
        <v>1</v>
      </c>
    </row>
    <row r="363" spans="1:24">
      <c r="A363" s="1">
        <v>729</v>
      </c>
      <c r="B363" s="13">
        <v>40296</v>
      </c>
      <c r="C363" s="15">
        <v>62900003</v>
      </c>
      <c r="D363" s="1" t="s">
        <v>28</v>
      </c>
      <c r="E363" s="1" t="s">
        <v>521</v>
      </c>
      <c r="F363" s="12">
        <v>180</v>
      </c>
      <c r="G363" s="12">
        <v>0</v>
      </c>
      <c r="H363" s="26" t="str">
        <f>MID(Tabla_Gtos_Ingresos7[[#This Row],[Subcuenta]],1,4)</f>
        <v>6290</v>
      </c>
      <c r="I363" s="27">
        <f>VALUE(MID(Tabla_Gtos_Ingresos7[[#This Row],[4 digitos]],1,3))</f>
        <v>629</v>
      </c>
      <c r="J363" s="27">
        <f>VALUE(MID(Tabla_Gtos_Ingresos7[[#This Row],[3 digitos]],1,2))</f>
        <v>62</v>
      </c>
      <c r="K363" s="28" t="str">
        <f>VLOOKUP(Tabla_Gtos_Ingresos7[[#This Row],[3 digitos]],PGC_Gtos_e_Ingresos[],4,FALSE)</f>
        <v>7.a</v>
      </c>
      <c r="L363" s="30" t="str">
        <f>VLOOKUP(Tabla_Gtos_Ingresos7[[#This Row],[Grupo 1]],Tabla3[],4,FALSE)</f>
        <v>7. Otros Gastos de Explotación</v>
      </c>
      <c r="M363" s="30" t="str">
        <f>VLOOKUP(Tabla_Gtos_Ingresos7[[#This Row],[Grupo 1]],Tabla3[],5,FALSE)</f>
        <v>7.a Servicios Exteriores</v>
      </c>
      <c r="N363" s="28" t="str">
        <f>VLOOKUP(Tabla_Gtos_Ingresos7[[#This Row],[Grupo 1]],Tabla3[],10,FALSE)</f>
        <v>G</v>
      </c>
      <c r="O363" s="28" t="str">
        <f>VLOOKUP(Tabla_Gtos_Ingresos7[[#This Row],[Grupo 1]],Tabla3[],6,FALSE)</f>
        <v>Explotación</v>
      </c>
      <c r="P363" s="28">
        <f>VLOOKUP(Tabla_Gtos_Ingresos7[[#This Row],[Grupo 1]],Tabla3[],2,FALSE)</f>
        <v>7</v>
      </c>
      <c r="Q363" s="29" t="str">
        <f>VLOOKUP(Tabla_Gtos_Ingresos7[[#This Row],[3 digitos]],PGC_Gtos_e_Ingresos[],2,FALSE)</f>
        <v xml:space="preserve"> Otros servicios</v>
      </c>
      <c r="R363" s="30" t="str">
        <f>Tabla_Gtos_Ingresos7[[#This Row],[3 digitos]]&amp;"/"&amp;Tabla_Gtos_Ingresos7[[#This Row],[Nombre cuenta]]</f>
        <v>629/ Otros servicios</v>
      </c>
      <c r="S363" s="30">
        <f>YEAR(Tabla_Gtos_Ingresos7[[#This Row],[Fecha]])</f>
        <v>2010</v>
      </c>
      <c r="T363" s="27">
        <f>MONTH(Tabla_Gtos_Ingresos7[[#This Row],[Fecha]])</f>
        <v>4</v>
      </c>
      <c r="U363" s="30">
        <f>ROUNDUP(MONTH(Tabla_Gtos_Ingresos7[[#This Row],[Fecha]])/3, 0)</f>
        <v>2</v>
      </c>
      <c r="V363" s="30">
        <f>WEEKNUM(Tabla_Gtos_Ingresos7[[#This Row],[Fecha]])</f>
        <v>18</v>
      </c>
      <c r="W363" s="30">
        <f>(Tabla_Gtos_Ingresos7[[#This Row],[Factor]]*Tabla_Gtos_Ingresos7[[#This Row],[Haber]])+(Tabla_Gtos_Ingresos7[[#This Row],[Factor]]*Tabla_Gtos_Ingresos7[[#This Row],[Debe]])</f>
        <v>-180</v>
      </c>
      <c r="X363" s="30">
        <f>VLOOKUP(Tabla_Gtos_Ingresos7[[#This Row],[3 digitos]],PGC_Gtos_e_Ingresos[],3,FALSE)</f>
        <v>-1</v>
      </c>
    </row>
    <row r="364" spans="1:24">
      <c r="A364" s="1">
        <v>1018</v>
      </c>
      <c r="B364" s="13">
        <v>40326</v>
      </c>
      <c r="C364" s="15">
        <v>62200030</v>
      </c>
      <c r="D364" s="1" t="s">
        <v>21</v>
      </c>
      <c r="E364" s="1" t="s">
        <v>393</v>
      </c>
      <c r="F364" s="12">
        <v>240.48</v>
      </c>
      <c r="G364" s="12">
        <v>0</v>
      </c>
      <c r="H364" s="26" t="str">
        <f>MID(Tabla_Gtos_Ingresos7[[#This Row],[Subcuenta]],1,4)</f>
        <v>6220</v>
      </c>
      <c r="I364" s="27">
        <f>VALUE(MID(Tabla_Gtos_Ingresos7[[#This Row],[4 digitos]],1,3))</f>
        <v>622</v>
      </c>
      <c r="J364" s="27">
        <f>VALUE(MID(Tabla_Gtos_Ingresos7[[#This Row],[3 digitos]],1,2))</f>
        <v>62</v>
      </c>
      <c r="K364" s="28" t="str">
        <f>VLOOKUP(Tabla_Gtos_Ingresos7[[#This Row],[3 digitos]],PGC_Gtos_e_Ingresos[],4,FALSE)</f>
        <v>7.a</v>
      </c>
      <c r="L364" s="30" t="str">
        <f>VLOOKUP(Tabla_Gtos_Ingresos7[[#This Row],[Grupo 1]],Tabla3[],4,FALSE)</f>
        <v>7. Otros Gastos de Explotación</v>
      </c>
      <c r="M364" s="30" t="str">
        <f>VLOOKUP(Tabla_Gtos_Ingresos7[[#This Row],[Grupo 1]],Tabla3[],5,FALSE)</f>
        <v>7.a Servicios Exteriores</v>
      </c>
      <c r="N364" s="28" t="str">
        <f>VLOOKUP(Tabla_Gtos_Ingresos7[[#This Row],[Grupo 1]],Tabla3[],10,FALSE)</f>
        <v>G</v>
      </c>
      <c r="O364" s="28" t="str">
        <f>VLOOKUP(Tabla_Gtos_Ingresos7[[#This Row],[Grupo 1]],Tabla3[],6,FALSE)</f>
        <v>Explotación</v>
      </c>
      <c r="P364" s="28">
        <f>VLOOKUP(Tabla_Gtos_Ingresos7[[#This Row],[Grupo 1]],Tabla3[],2,FALSE)</f>
        <v>7</v>
      </c>
      <c r="Q364" s="29" t="str">
        <f>VLOOKUP(Tabla_Gtos_Ingresos7[[#This Row],[3 digitos]],PGC_Gtos_e_Ingresos[],2,FALSE)</f>
        <v xml:space="preserve"> Reparaciones y conservación</v>
      </c>
      <c r="R364" s="30" t="str">
        <f>Tabla_Gtos_Ingresos7[[#This Row],[3 digitos]]&amp;"/"&amp;Tabla_Gtos_Ingresos7[[#This Row],[Nombre cuenta]]</f>
        <v>622/ Reparaciones y conservación</v>
      </c>
      <c r="S364" s="30">
        <f>YEAR(Tabla_Gtos_Ingresos7[[#This Row],[Fecha]])</f>
        <v>2010</v>
      </c>
      <c r="T364" s="27">
        <f>MONTH(Tabla_Gtos_Ingresos7[[#This Row],[Fecha]])</f>
        <v>5</v>
      </c>
      <c r="U364" s="30">
        <f>ROUNDUP(MONTH(Tabla_Gtos_Ingresos7[[#This Row],[Fecha]])/3, 0)</f>
        <v>2</v>
      </c>
      <c r="V364" s="30">
        <f>WEEKNUM(Tabla_Gtos_Ingresos7[[#This Row],[Fecha]])</f>
        <v>22</v>
      </c>
      <c r="W364" s="30">
        <f>(Tabla_Gtos_Ingresos7[[#This Row],[Factor]]*Tabla_Gtos_Ingresos7[[#This Row],[Haber]])+(Tabla_Gtos_Ingresos7[[#This Row],[Factor]]*Tabla_Gtos_Ingresos7[[#This Row],[Debe]])</f>
        <v>-240.48</v>
      </c>
      <c r="X364" s="30">
        <f>VLOOKUP(Tabla_Gtos_Ingresos7[[#This Row],[3 digitos]],PGC_Gtos_e_Ingresos[],3,FALSE)</f>
        <v>-1</v>
      </c>
    </row>
    <row r="365" spans="1:24">
      <c r="A365" s="1">
        <v>1615</v>
      </c>
      <c r="B365" s="13">
        <v>40387</v>
      </c>
      <c r="C365" s="15">
        <v>70000138</v>
      </c>
      <c r="D365" s="1" t="s">
        <v>45</v>
      </c>
      <c r="E365" s="1" t="s">
        <v>586</v>
      </c>
      <c r="F365" s="12">
        <v>0</v>
      </c>
      <c r="G365" s="12">
        <v>41.69</v>
      </c>
      <c r="H365" s="26" t="str">
        <f>MID(Tabla_Gtos_Ingresos7[[#This Row],[Subcuenta]],1,4)</f>
        <v>7000</v>
      </c>
      <c r="I365" s="27">
        <f>VALUE(MID(Tabla_Gtos_Ingresos7[[#This Row],[4 digitos]],1,3))</f>
        <v>700</v>
      </c>
      <c r="J365" s="27">
        <f>VALUE(MID(Tabla_Gtos_Ingresos7[[#This Row],[3 digitos]],1,2))</f>
        <v>70</v>
      </c>
      <c r="K365" s="28" t="str">
        <f>VLOOKUP(Tabla_Gtos_Ingresos7[[#This Row],[3 digitos]],PGC_Gtos_e_Ingresos[],4,FALSE)</f>
        <v>1a</v>
      </c>
      <c r="L365" s="30" t="str">
        <f>VLOOKUP(Tabla_Gtos_Ingresos7[[#This Row],[Grupo 1]],Tabla3[],4,FALSE)</f>
        <v>1. Importe Neto Cifra de Negocios</v>
      </c>
      <c r="M365" s="30" t="str">
        <f>VLOOKUP(Tabla_Gtos_Ingresos7[[#This Row],[Grupo 1]],Tabla3[],5,FALSE)</f>
        <v>1.a Ventas</v>
      </c>
      <c r="N365" s="28" t="str">
        <f>VLOOKUP(Tabla_Gtos_Ingresos7[[#This Row],[Grupo 1]],Tabla3[],10,FALSE)</f>
        <v>I</v>
      </c>
      <c r="O365" s="28" t="str">
        <f>VLOOKUP(Tabla_Gtos_Ingresos7[[#This Row],[Grupo 1]],Tabla3[],6,FALSE)</f>
        <v>Explotación</v>
      </c>
      <c r="P365" s="28">
        <f>VLOOKUP(Tabla_Gtos_Ingresos7[[#This Row],[Grupo 1]],Tabla3[],2,FALSE)</f>
        <v>1</v>
      </c>
      <c r="Q365" s="29" t="str">
        <f>VLOOKUP(Tabla_Gtos_Ingresos7[[#This Row],[3 digitos]],PGC_Gtos_e_Ingresos[],2,FALSE)</f>
        <v xml:space="preserve"> Ventas de mercaderías</v>
      </c>
      <c r="R365" s="30" t="str">
        <f>Tabla_Gtos_Ingresos7[[#This Row],[3 digitos]]&amp;"/"&amp;Tabla_Gtos_Ingresos7[[#This Row],[Nombre cuenta]]</f>
        <v>700/ Ventas de mercaderías</v>
      </c>
      <c r="S365" s="30">
        <f>YEAR(Tabla_Gtos_Ingresos7[[#This Row],[Fecha]])</f>
        <v>2010</v>
      </c>
      <c r="T365" s="27">
        <f>MONTH(Tabla_Gtos_Ingresos7[[#This Row],[Fecha]])</f>
        <v>7</v>
      </c>
      <c r="U365" s="30">
        <f>ROUNDUP(MONTH(Tabla_Gtos_Ingresos7[[#This Row],[Fecha]])/3, 0)</f>
        <v>3</v>
      </c>
      <c r="V365" s="30">
        <f>WEEKNUM(Tabla_Gtos_Ingresos7[[#This Row],[Fecha]])</f>
        <v>31</v>
      </c>
      <c r="W365" s="30">
        <f>(Tabla_Gtos_Ingresos7[[#This Row],[Factor]]*Tabla_Gtos_Ingresos7[[#This Row],[Haber]])+(Tabla_Gtos_Ingresos7[[#This Row],[Factor]]*Tabla_Gtos_Ingresos7[[#This Row],[Debe]])</f>
        <v>41.69</v>
      </c>
      <c r="X365" s="30">
        <f>VLOOKUP(Tabla_Gtos_Ingresos7[[#This Row],[3 digitos]],PGC_Gtos_e_Ingresos[],3,FALSE)</f>
        <v>1</v>
      </c>
    </row>
    <row r="366" spans="1:24">
      <c r="A366" s="1">
        <v>1890</v>
      </c>
      <c r="B366" s="13">
        <v>40418</v>
      </c>
      <c r="C366" s="15">
        <v>62600000</v>
      </c>
      <c r="D366" s="1" t="s">
        <v>24</v>
      </c>
      <c r="E366" s="1" t="s">
        <v>354</v>
      </c>
      <c r="F366" s="12">
        <v>152.80000000000001</v>
      </c>
      <c r="G366" s="12">
        <v>0</v>
      </c>
      <c r="H366" s="26" t="str">
        <f>MID(Tabla_Gtos_Ingresos7[[#This Row],[Subcuenta]],1,4)</f>
        <v>6260</v>
      </c>
      <c r="I366" s="27">
        <f>VALUE(MID(Tabla_Gtos_Ingresos7[[#This Row],[4 digitos]],1,3))</f>
        <v>626</v>
      </c>
      <c r="J366" s="27">
        <f>VALUE(MID(Tabla_Gtos_Ingresos7[[#This Row],[3 digitos]],1,2))</f>
        <v>62</v>
      </c>
      <c r="K366" s="28" t="str">
        <f>VLOOKUP(Tabla_Gtos_Ingresos7[[#This Row],[3 digitos]],PGC_Gtos_e_Ingresos[],4,FALSE)</f>
        <v>7.a</v>
      </c>
      <c r="L366" s="30" t="str">
        <f>VLOOKUP(Tabla_Gtos_Ingresos7[[#This Row],[Grupo 1]],Tabla3[],4,FALSE)</f>
        <v>7. Otros Gastos de Explotación</v>
      </c>
      <c r="M366" s="30" t="str">
        <f>VLOOKUP(Tabla_Gtos_Ingresos7[[#This Row],[Grupo 1]],Tabla3[],5,FALSE)</f>
        <v>7.a Servicios Exteriores</v>
      </c>
      <c r="N366" s="28" t="str">
        <f>VLOOKUP(Tabla_Gtos_Ingresos7[[#This Row],[Grupo 1]],Tabla3[],10,FALSE)</f>
        <v>G</v>
      </c>
      <c r="O366" s="28" t="str">
        <f>VLOOKUP(Tabla_Gtos_Ingresos7[[#This Row],[Grupo 1]],Tabla3[],6,FALSE)</f>
        <v>Explotación</v>
      </c>
      <c r="P366" s="28">
        <f>VLOOKUP(Tabla_Gtos_Ingresos7[[#This Row],[Grupo 1]],Tabla3[],2,FALSE)</f>
        <v>7</v>
      </c>
      <c r="Q366" s="29" t="str">
        <f>VLOOKUP(Tabla_Gtos_Ingresos7[[#This Row],[3 digitos]],PGC_Gtos_e_Ingresos[],2,FALSE)</f>
        <v xml:space="preserve"> Servicios bancarios y similares</v>
      </c>
      <c r="R366" s="30" t="str">
        <f>Tabla_Gtos_Ingresos7[[#This Row],[3 digitos]]&amp;"/"&amp;Tabla_Gtos_Ingresos7[[#This Row],[Nombre cuenta]]</f>
        <v>626/ Servicios bancarios y similares</v>
      </c>
      <c r="S366" s="30">
        <f>YEAR(Tabla_Gtos_Ingresos7[[#This Row],[Fecha]])</f>
        <v>2010</v>
      </c>
      <c r="T366" s="27">
        <f>MONTH(Tabla_Gtos_Ingresos7[[#This Row],[Fecha]])</f>
        <v>8</v>
      </c>
      <c r="U366" s="30">
        <f>ROUNDUP(MONTH(Tabla_Gtos_Ingresos7[[#This Row],[Fecha]])/3, 0)</f>
        <v>3</v>
      </c>
      <c r="V366" s="30">
        <f>WEEKNUM(Tabla_Gtos_Ingresos7[[#This Row],[Fecha]])</f>
        <v>35</v>
      </c>
      <c r="W366" s="30">
        <f>(Tabla_Gtos_Ingresos7[[#This Row],[Factor]]*Tabla_Gtos_Ingresos7[[#This Row],[Haber]])+(Tabla_Gtos_Ingresos7[[#This Row],[Factor]]*Tabla_Gtos_Ingresos7[[#This Row],[Debe]])</f>
        <v>-152.80000000000001</v>
      </c>
      <c r="X366" s="30">
        <f>VLOOKUP(Tabla_Gtos_Ingresos7[[#This Row],[3 digitos]],PGC_Gtos_e_Ingresos[],3,FALSE)</f>
        <v>-1</v>
      </c>
    </row>
    <row r="367" spans="1:24">
      <c r="A367" s="1">
        <v>2472</v>
      </c>
      <c r="B367" s="13">
        <v>40479</v>
      </c>
      <c r="C367" s="15">
        <v>60700016</v>
      </c>
      <c r="D367" s="1" t="s">
        <v>18</v>
      </c>
      <c r="E367" s="1" t="s">
        <v>344</v>
      </c>
      <c r="F367" s="12">
        <v>12270</v>
      </c>
      <c r="G367" s="12">
        <v>0</v>
      </c>
      <c r="H367" s="26" t="str">
        <f>MID(Tabla_Gtos_Ingresos7[[#This Row],[Subcuenta]],1,4)</f>
        <v>6070</v>
      </c>
      <c r="I367" s="27">
        <f>VALUE(MID(Tabla_Gtos_Ingresos7[[#This Row],[4 digitos]],1,3))</f>
        <v>607</v>
      </c>
      <c r="J367" s="27">
        <f>VALUE(MID(Tabla_Gtos_Ingresos7[[#This Row],[3 digitos]],1,2))</f>
        <v>60</v>
      </c>
      <c r="K367" s="28" t="str">
        <f>VLOOKUP(Tabla_Gtos_Ingresos7[[#This Row],[3 digitos]],PGC_Gtos_e_Ingresos[],4,FALSE)</f>
        <v>4.c</v>
      </c>
      <c r="L367" s="30" t="str">
        <f>VLOOKUP(Tabla_Gtos_Ingresos7[[#This Row],[Grupo 1]],Tabla3[],4,FALSE)</f>
        <v>4. Aprovisionamientos</v>
      </c>
      <c r="M367" s="30" t="str">
        <f>VLOOKUP(Tabla_Gtos_Ingresos7[[#This Row],[Grupo 1]],Tabla3[],5,FALSE)</f>
        <v>4.c Trabajos Realizados por Otras Empresas</v>
      </c>
      <c r="N367" s="28" t="str">
        <f>VLOOKUP(Tabla_Gtos_Ingresos7[[#This Row],[Grupo 1]],Tabla3[],10,FALSE)</f>
        <v>G</v>
      </c>
      <c r="O367" s="28" t="str">
        <f>VLOOKUP(Tabla_Gtos_Ingresos7[[#This Row],[Grupo 1]],Tabla3[],6,FALSE)</f>
        <v>Explotación</v>
      </c>
      <c r="P367" s="28">
        <f>VLOOKUP(Tabla_Gtos_Ingresos7[[#This Row],[Grupo 1]],Tabla3[],2,FALSE)</f>
        <v>4</v>
      </c>
      <c r="Q367" s="29" t="str">
        <f>VLOOKUP(Tabla_Gtos_Ingresos7[[#This Row],[3 digitos]],PGC_Gtos_e_Ingresos[],2,FALSE)</f>
        <v xml:space="preserve"> Trabajos realizados por otras empresas</v>
      </c>
      <c r="R367" s="30" t="str">
        <f>Tabla_Gtos_Ingresos7[[#This Row],[3 digitos]]&amp;"/"&amp;Tabla_Gtos_Ingresos7[[#This Row],[Nombre cuenta]]</f>
        <v>607/ Trabajos realizados por otras empresas</v>
      </c>
      <c r="S367" s="30">
        <f>YEAR(Tabla_Gtos_Ingresos7[[#This Row],[Fecha]])</f>
        <v>2010</v>
      </c>
      <c r="T367" s="27">
        <f>MONTH(Tabla_Gtos_Ingresos7[[#This Row],[Fecha]])</f>
        <v>10</v>
      </c>
      <c r="U367" s="30">
        <f>ROUNDUP(MONTH(Tabla_Gtos_Ingresos7[[#This Row],[Fecha]])/3, 0)</f>
        <v>4</v>
      </c>
      <c r="V367" s="30">
        <f>WEEKNUM(Tabla_Gtos_Ingresos7[[#This Row],[Fecha]])</f>
        <v>44</v>
      </c>
      <c r="W367" s="30">
        <f>(Tabla_Gtos_Ingresos7[[#This Row],[Factor]]*Tabla_Gtos_Ingresos7[[#This Row],[Haber]])+(Tabla_Gtos_Ingresos7[[#This Row],[Factor]]*Tabla_Gtos_Ingresos7[[#This Row],[Debe]])</f>
        <v>-12270</v>
      </c>
      <c r="X367" s="30">
        <f>VLOOKUP(Tabla_Gtos_Ingresos7[[#This Row],[3 digitos]],PGC_Gtos_e_Ingresos[],3,FALSE)</f>
        <v>-1</v>
      </c>
    </row>
    <row r="368" spans="1:24">
      <c r="A368" s="1">
        <v>2474</v>
      </c>
      <c r="B368" s="13">
        <v>40479</v>
      </c>
      <c r="C368" s="15">
        <v>62200067</v>
      </c>
      <c r="D368" s="1" t="s">
        <v>21</v>
      </c>
      <c r="E368" s="1" t="s">
        <v>665</v>
      </c>
      <c r="F368" s="12">
        <v>656.81</v>
      </c>
      <c r="G368" s="12">
        <v>0</v>
      </c>
      <c r="H368" s="26" t="str">
        <f>MID(Tabla_Gtos_Ingresos7[[#This Row],[Subcuenta]],1,4)</f>
        <v>6220</v>
      </c>
      <c r="I368" s="27">
        <f>VALUE(MID(Tabla_Gtos_Ingresos7[[#This Row],[4 digitos]],1,3))</f>
        <v>622</v>
      </c>
      <c r="J368" s="27">
        <f>VALUE(MID(Tabla_Gtos_Ingresos7[[#This Row],[3 digitos]],1,2))</f>
        <v>62</v>
      </c>
      <c r="K368" s="28" t="str">
        <f>VLOOKUP(Tabla_Gtos_Ingresos7[[#This Row],[3 digitos]],PGC_Gtos_e_Ingresos[],4,FALSE)</f>
        <v>7.a</v>
      </c>
      <c r="L368" s="30" t="str">
        <f>VLOOKUP(Tabla_Gtos_Ingresos7[[#This Row],[Grupo 1]],Tabla3[],4,FALSE)</f>
        <v>7. Otros Gastos de Explotación</v>
      </c>
      <c r="M368" s="30" t="str">
        <f>VLOOKUP(Tabla_Gtos_Ingresos7[[#This Row],[Grupo 1]],Tabla3[],5,FALSE)</f>
        <v>7.a Servicios Exteriores</v>
      </c>
      <c r="N368" s="28" t="str">
        <f>VLOOKUP(Tabla_Gtos_Ingresos7[[#This Row],[Grupo 1]],Tabla3[],10,FALSE)</f>
        <v>G</v>
      </c>
      <c r="O368" s="28" t="str">
        <f>VLOOKUP(Tabla_Gtos_Ingresos7[[#This Row],[Grupo 1]],Tabla3[],6,FALSE)</f>
        <v>Explotación</v>
      </c>
      <c r="P368" s="28">
        <f>VLOOKUP(Tabla_Gtos_Ingresos7[[#This Row],[Grupo 1]],Tabla3[],2,FALSE)</f>
        <v>7</v>
      </c>
      <c r="Q368" s="29" t="str">
        <f>VLOOKUP(Tabla_Gtos_Ingresos7[[#This Row],[3 digitos]],PGC_Gtos_e_Ingresos[],2,FALSE)</f>
        <v xml:space="preserve"> Reparaciones y conservación</v>
      </c>
      <c r="R368" s="30" t="str">
        <f>Tabla_Gtos_Ingresos7[[#This Row],[3 digitos]]&amp;"/"&amp;Tabla_Gtos_Ingresos7[[#This Row],[Nombre cuenta]]</f>
        <v>622/ Reparaciones y conservación</v>
      </c>
      <c r="S368" s="30">
        <f>YEAR(Tabla_Gtos_Ingresos7[[#This Row],[Fecha]])</f>
        <v>2010</v>
      </c>
      <c r="T368" s="27">
        <f>MONTH(Tabla_Gtos_Ingresos7[[#This Row],[Fecha]])</f>
        <v>10</v>
      </c>
      <c r="U368" s="30">
        <f>ROUNDUP(MONTH(Tabla_Gtos_Ingresos7[[#This Row],[Fecha]])/3, 0)</f>
        <v>4</v>
      </c>
      <c r="V368" s="30">
        <f>WEEKNUM(Tabla_Gtos_Ingresos7[[#This Row],[Fecha]])</f>
        <v>44</v>
      </c>
      <c r="W368" s="30">
        <f>(Tabla_Gtos_Ingresos7[[#This Row],[Factor]]*Tabla_Gtos_Ingresos7[[#This Row],[Haber]])+(Tabla_Gtos_Ingresos7[[#This Row],[Factor]]*Tabla_Gtos_Ingresos7[[#This Row],[Debe]])</f>
        <v>-656.81</v>
      </c>
      <c r="X368" s="30">
        <f>VLOOKUP(Tabla_Gtos_Ingresos7[[#This Row],[3 digitos]],PGC_Gtos_e_Ingresos[],3,FALSE)</f>
        <v>-1</v>
      </c>
    </row>
    <row r="369" spans="1:24">
      <c r="A369" s="1">
        <v>2430</v>
      </c>
      <c r="B369" s="13">
        <v>40479</v>
      </c>
      <c r="C369" s="15">
        <v>62400040</v>
      </c>
      <c r="D369" s="1" t="s">
        <v>23</v>
      </c>
      <c r="E369" s="1" t="s">
        <v>400</v>
      </c>
      <c r="F369" s="12">
        <v>280</v>
      </c>
      <c r="G369" s="12">
        <v>0</v>
      </c>
      <c r="H369" s="26" t="str">
        <f>MID(Tabla_Gtos_Ingresos7[[#This Row],[Subcuenta]],1,4)</f>
        <v>6240</v>
      </c>
      <c r="I369" s="27">
        <f>VALUE(MID(Tabla_Gtos_Ingresos7[[#This Row],[4 digitos]],1,3))</f>
        <v>624</v>
      </c>
      <c r="J369" s="27">
        <f>VALUE(MID(Tabla_Gtos_Ingresos7[[#This Row],[3 digitos]],1,2))</f>
        <v>62</v>
      </c>
      <c r="K369" s="28" t="str">
        <f>VLOOKUP(Tabla_Gtos_Ingresos7[[#This Row],[3 digitos]],PGC_Gtos_e_Ingresos[],4,FALSE)</f>
        <v>7.a</v>
      </c>
      <c r="L369" s="30" t="str">
        <f>VLOOKUP(Tabla_Gtos_Ingresos7[[#This Row],[Grupo 1]],Tabla3[],4,FALSE)</f>
        <v>7. Otros Gastos de Explotación</v>
      </c>
      <c r="M369" s="30" t="str">
        <f>VLOOKUP(Tabla_Gtos_Ingresos7[[#This Row],[Grupo 1]],Tabla3[],5,FALSE)</f>
        <v>7.a Servicios Exteriores</v>
      </c>
      <c r="N369" s="28" t="str">
        <f>VLOOKUP(Tabla_Gtos_Ingresos7[[#This Row],[Grupo 1]],Tabla3[],10,FALSE)</f>
        <v>G</v>
      </c>
      <c r="O369" s="28" t="str">
        <f>VLOOKUP(Tabla_Gtos_Ingresos7[[#This Row],[Grupo 1]],Tabla3[],6,FALSE)</f>
        <v>Explotación</v>
      </c>
      <c r="P369" s="28">
        <f>VLOOKUP(Tabla_Gtos_Ingresos7[[#This Row],[Grupo 1]],Tabla3[],2,FALSE)</f>
        <v>7</v>
      </c>
      <c r="Q369" s="29" t="str">
        <f>VLOOKUP(Tabla_Gtos_Ingresos7[[#This Row],[3 digitos]],PGC_Gtos_e_Ingresos[],2,FALSE)</f>
        <v xml:space="preserve"> Transportes</v>
      </c>
      <c r="R369" s="30" t="str">
        <f>Tabla_Gtos_Ingresos7[[#This Row],[3 digitos]]&amp;"/"&amp;Tabla_Gtos_Ingresos7[[#This Row],[Nombre cuenta]]</f>
        <v>624/ Transportes</v>
      </c>
      <c r="S369" s="30">
        <f>YEAR(Tabla_Gtos_Ingresos7[[#This Row],[Fecha]])</f>
        <v>2010</v>
      </c>
      <c r="T369" s="27">
        <f>MONTH(Tabla_Gtos_Ingresos7[[#This Row],[Fecha]])</f>
        <v>10</v>
      </c>
      <c r="U369" s="30">
        <f>ROUNDUP(MONTH(Tabla_Gtos_Ingresos7[[#This Row],[Fecha]])/3, 0)</f>
        <v>4</v>
      </c>
      <c r="V369" s="30">
        <f>WEEKNUM(Tabla_Gtos_Ingresos7[[#This Row],[Fecha]])</f>
        <v>44</v>
      </c>
      <c r="W369" s="30">
        <f>(Tabla_Gtos_Ingresos7[[#This Row],[Factor]]*Tabla_Gtos_Ingresos7[[#This Row],[Haber]])+(Tabla_Gtos_Ingresos7[[#This Row],[Factor]]*Tabla_Gtos_Ingresos7[[#This Row],[Debe]])</f>
        <v>-280</v>
      </c>
      <c r="X369" s="30">
        <f>VLOOKUP(Tabla_Gtos_Ingresos7[[#This Row],[3 digitos]],PGC_Gtos_e_Ingresos[],3,FALSE)</f>
        <v>-1</v>
      </c>
    </row>
    <row r="370" spans="1:24">
      <c r="A370" s="1">
        <v>2431</v>
      </c>
      <c r="B370" s="13">
        <v>40479</v>
      </c>
      <c r="C370" s="15">
        <v>70000187</v>
      </c>
      <c r="D370" s="1" t="s">
        <v>45</v>
      </c>
      <c r="E370" s="1" t="s">
        <v>564</v>
      </c>
      <c r="F370" s="12">
        <v>0</v>
      </c>
      <c r="G370" s="12">
        <v>9.85</v>
      </c>
      <c r="H370" s="26" t="str">
        <f>MID(Tabla_Gtos_Ingresos7[[#This Row],[Subcuenta]],1,4)</f>
        <v>7000</v>
      </c>
      <c r="I370" s="27">
        <f>VALUE(MID(Tabla_Gtos_Ingresos7[[#This Row],[4 digitos]],1,3))</f>
        <v>700</v>
      </c>
      <c r="J370" s="27">
        <f>VALUE(MID(Tabla_Gtos_Ingresos7[[#This Row],[3 digitos]],1,2))</f>
        <v>70</v>
      </c>
      <c r="K370" s="28" t="str">
        <f>VLOOKUP(Tabla_Gtos_Ingresos7[[#This Row],[3 digitos]],PGC_Gtos_e_Ingresos[],4,FALSE)</f>
        <v>1a</v>
      </c>
      <c r="L370" s="30" t="str">
        <f>VLOOKUP(Tabla_Gtos_Ingresos7[[#This Row],[Grupo 1]],Tabla3[],4,FALSE)</f>
        <v>1. Importe Neto Cifra de Negocios</v>
      </c>
      <c r="M370" s="30" t="str">
        <f>VLOOKUP(Tabla_Gtos_Ingresos7[[#This Row],[Grupo 1]],Tabla3[],5,FALSE)</f>
        <v>1.a Ventas</v>
      </c>
      <c r="N370" s="28" t="str">
        <f>VLOOKUP(Tabla_Gtos_Ingresos7[[#This Row],[Grupo 1]],Tabla3[],10,FALSE)</f>
        <v>I</v>
      </c>
      <c r="O370" s="28" t="str">
        <f>VLOOKUP(Tabla_Gtos_Ingresos7[[#This Row],[Grupo 1]],Tabla3[],6,FALSE)</f>
        <v>Explotación</v>
      </c>
      <c r="P370" s="28">
        <f>VLOOKUP(Tabla_Gtos_Ingresos7[[#This Row],[Grupo 1]],Tabla3[],2,FALSE)</f>
        <v>1</v>
      </c>
      <c r="Q370" s="29" t="str">
        <f>VLOOKUP(Tabla_Gtos_Ingresos7[[#This Row],[3 digitos]],PGC_Gtos_e_Ingresos[],2,FALSE)</f>
        <v xml:space="preserve"> Ventas de mercaderías</v>
      </c>
      <c r="R370" s="30" t="str">
        <f>Tabla_Gtos_Ingresos7[[#This Row],[3 digitos]]&amp;"/"&amp;Tabla_Gtos_Ingresos7[[#This Row],[Nombre cuenta]]</f>
        <v>700/ Ventas de mercaderías</v>
      </c>
      <c r="S370" s="30">
        <f>YEAR(Tabla_Gtos_Ingresos7[[#This Row],[Fecha]])</f>
        <v>2010</v>
      </c>
      <c r="T370" s="27">
        <f>MONTH(Tabla_Gtos_Ingresos7[[#This Row],[Fecha]])</f>
        <v>10</v>
      </c>
      <c r="U370" s="30">
        <f>ROUNDUP(MONTH(Tabla_Gtos_Ingresos7[[#This Row],[Fecha]])/3, 0)</f>
        <v>4</v>
      </c>
      <c r="V370" s="30">
        <f>WEEKNUM(Tabla_Gtos_Ingresos7[[#This Row],[Fecha]])</f>
        <v>44</v>
      </c>
      <c r="W370" s="30">
        <f>(Tabla_Gtos_Ingresos7[[#This Row],[Factor]]*Tabla_Gtos_Ingresos7[[#This Row],[Haber]])+(Tabla_Gtos_Ingresos7[[#This Row],[Factor]]*Tabla_Gtos_Ingresos7[[#This Row],[Debe]])</f>
        <v>9.85</v>
      </c>
      <c r="X370" s="30">
        <f>VLOOKUP(Tabla_Gtos_Ingresos7[[#This Row],[3 digitos]],PGC_Gtos_e_Ingresos[],3,FALSE)</f>
        <v>1</v>
      </c>
    </row>
    <row r="371" spans="1:24">
      <c r="A371" s="1">
        <v>2433</v>
      </c>
      <c r="B371" s="13">
        <v>40479</v>
      </c>
      <c r="C371" s="15">
        <v>70000188</v>
      </c>
      <c r="D371" s="1" t="s">
        <v>45</v>
      </c>
      <c r="E371" s="1" t="s">
        <v>252</v>
      </c>
      <c r="F371" s="12">
        <v>0</v>
      </c>
      <c r="G371" s="12">
        <v>960</v>
      </c>
      <c r="H371" s="26" t="str">
        <f>MID(Tabla_Gtos_Ingresos7[[#This Row],[Subcuenta]],1,4)</f>
        <v>7000</v>
      </c>
      <c r="I371" s="27">
        <f>VALUE(MID(Tabla_Gtos_Ingresos7[[#This Row],[4 digitos]],1,3))</f>
        <v>700</v>
      </c>
      <c r="J371" s="27">
        <f>VALUE(MID(Tabla_Gtos_Ingresos7[[#This Row],[3 digitos]],1,2))</f>
        <v>70</v>
      </c>
      <c r="K371" s="28" t="str">
        <f>VLOOKUP(Tabla_Gtos_Ingresos7[[#This Row],[3 digitos]],PGC_Gtos_e_Ingresos[],4,FALSE)</f>
        <v>1a</v>
      </c>
      <c r="L371" s="30" t="str">
        <f>VLOOKUP(Tabla_Gtos_Ingresos7[[#This Row],[Grupo 1]],Tabla3[],4,FALSE)</f>
        <v>1. Importe Neto Cifra de Negocios</v>
      </c>
      <c r="M371" s="30" t="str">
        <f>VLOOKUP(Tabla_Gtos_Ingresos7[[#This Row],[Grupo 1]],Tabla3[],5,FALSE)</f>
        <v>1.a Ventas</v>
      </c>
      <c r="N371" s="28" t="str">
        <f>VLOOKUP(Tabla_Gtos_Ingresos7[[#This Row],[Grupo 1]],Tabla3[],10,FALSE)</f>
        <v>I</v>
      </c>
      <c r="O371" s="28" t="str">
        <f>VLOOKUP(Tabla_Gtos_Ingresos7[[#This Row],[Grupo 1]],Tabla3[],6,FALSE)</f>
        <v>Explotación</v>
      </c>
      <c r="P371" s="28">
        <f>VLOOKUP(Tabla_Gtos_Ingresos7[[#This Row],[Grupo 1]],Tabla3[],2,FALSE)</f>
        <v>1</v>
      </c>
      <c r="Q371" s="29" t="str">
        <f>VLOOKUP(Tabla_Gtos_Ingresos7[[#This Row],[3 digitos]],PGC_Gtos_e_Ingresos[],2,FALSE)</f>
        <v xml:space="preserve"> Ventas de mercaderías</v>
      </c>
      <c r="R371" s="30" t="str">
        <f>Tabla_Gtos_Ingresos7[[#This Row],[3 digitos]]&amp;"/"&amp;Tabla_Gtos_Ingresos7[[#This Row],[Nombre cuenta]]</f>
        <v>700/ Ventas de mercaderías</v>
      </c>
      <c r="S371" s="30">
        <f>YEAR(Tabla_Gtos_Ingresos7[[#This Row],[Fecha]])</f>
        <v>2010</v>
      </c>
      <c r="T371" s="27">
        <f>MONTH(Tabla_Gtos_Ingresos7[[#This Row],[Fecha]])</f>
        <v>10</v>
      </c>
      <c r="U371" s="30">
        <f>ROUNDUP(MONTH(Tabla_Gtos_Ingresos7[[#This Row],[Fecha]])/3, 0)</f>
        <v>4</v>
      </c>
      <c r="V371" s="30">
        <f>WEEKNUM(Tabla_Gtos_Ingresos7[[#This Row],[Fecha]])</f>
        <v>44</v>
      </c>
      <c r="W371" s="30">
        <f>(Tabla_Gtos_Ingresos7[[#This Row],[Factor]]*Tabla_Gtos_Ingresos7[[#This Row],[Haber]])+(Tabla_Gtos_Ingresos7[[#This Row],[Factor]]*Tabla_Gtos_Ingresos7[[#This Row],[Debe]])</f>
        <v>960</v>
      </c>
      <c r="X371" s="30">
        <f>VLOOKUP(Tabla_Gtos_Ingresos7[[#This Row],[3 digitos]],PGC_Gtos_e_Ingresos[],3,FALSE)</f>
        <v>1</v>
      </c>
    </row>
    <row r="372" spans="1:24">
      <c r="A372" s="1">
        <v>2434</v>
      </c>
      <c r="B372" s="13">
        <v>40479</v>
      </c>
      <c r="C372" s="15">
        <v>70000189</v>
      </c>
      <c r="D372" s="1" t="s">
        <v>45</v>
      </c>
      <c r="E372" s="2" t="s">
        <v>596</v>
      </c>
      <c r="F372" s="12">
        <v>0</v>
      </c>
      <c r="G372" s="12">
        <v>2668.34</v>
      </c>
      <c r="H372" s="26" t="str">
        <f>MID(Tabla_Gtos_Ingresos7[[#This Row],[Subcuenta]],1,4)</f>
        <v>7000</v>
      </c>
      <c r="I372" s="27">
        <f>VALUE(MID(Tabla_Gtos_Ingresos7[[#This Row],[4 digitos]],1,3))</f>
        <v>700</v>
      </c>
      <c r="J372" s="27">
        <f>VALUE(MID(Tabla_Gtos_Ingresos7[[#This Row],[3 digitos]],1,2))</f>
        <v>70</v>
      </c>
      <c r="K372" s="28" t="str">
        <f>VLOOKUP(Tabla_Gtos_Ingresos7[[#This Row],[3 digitos]],PGC_Gtos_e_Ingresos[],4,FALSE)</f>
        <v>1a</v>
      </c>
      <c r="L372" s="30" t="str">
        <f>VLOOKUP(Tabla_Gtos_Ingresos7[[#This Row],[Grupo 1]],Tabla3[],4,FALSE)</f>
        <v>1. Importe Neto Cifra de Negocios</v>
      </c>
      <c r="M372" s="30" t="str">
        <f>VLOOKUP(Tabla_Gtos_Ingresos7[[#This Row],[Grupo 1]],Tabla3[],5,FALSE)</f>
        <v>1.a Ventas</v>
      </c>
      <c r="N372" s="28" t="str">
        <f>VLOOKUP(Tabla_Gtos_Ingresos7[[#This Row],[Grupo 1]],Tabla3[],10,FALSE)</f>
        <v>I</v>
      </c>
      <c r="O372" s="28" t="str">
        <f>VLOOKUP(Tabla_Gtos_Ingresos7[[#This Row],[Grupo 1]],Tabla3[],6,FALSE)</f>
        <v>Explotación</v>
      </c>
      <c r="P372" s="28">
        <f>VLOOKUP(Tabla_Gtos_Ingresos7[[#This Row],[Grupo 1]],Tabla3[],2,FALSE)</f>
        <v>1</v>
      </c>
      <c r="Q372" s="29" t="str">
        <f>VLOOKUP(Tabla_Gtos_Ingresos7[[#This Row],[3 digitos]],PGC_Gtos_e_Ingresos[],2,FALSE)</f>
        <v xml:space="preserve"> Ventas de mercaderías</v>
      </c>
      <c r="R372" s="30" t="str">
        <f>Tabla_Gtos_Ingresos7[[#This Row],[3 digitos]]&amp;"/"&amp;Tabla_Gtos_Ingresos7[[#This Row],[Nombre cuenta]]</f>
        <v>700/ Ventas de mercaderías</v>
      </c>
      <c r="S372" s="30">
        <f>YEAR(Tabla_Gtos_Ingresos7[[#This Row],[Fecha]])</f>
        <v>2010</v>
      </c>
      <c r="T372" s="27">
        <f>MONTH(Tabla_Gtos_Ingresos7[[#This Row],[Fecha]])</f>
        <v>10</v>
      </c>
      <c r="U372" s="30">
        <f>ROUNDUP(MONTH(Tabla_Gtos_Ingresos7[[#This Row],[Fecha]])/3, 0)</f>
        <v>4</v>
      </c>
      <c r="V372" s="30">
        <f>WEEKNUM(Tabla_Gtos_Ingresos7[[#This Row],[Fecha]])</f>
        <v>44</v>
      </c>
      <c r="W372" s="30">
        <f>(Tabla_Gtos_Ingresos7[[#This Row],[Factor]]*Tabla_Gtos_Ingresos7[[#This Row],[Haber]])+(Tabla_Gtos_Ingresos7[[#This Row],[Factor]]*Tabla_Gtos_Ingresos7[[#This Row],[Debe]])</f>
        <v>2668.34</v>
      </c>
      <c r="X372" s="30">
        <f>VLOOKUP(Tabla_Gtos_Ingresos7[[#This Row],[3 digitos]],PGC_Gtos_e_Ingresos[],3,FALSE)</f>
        <v>1</v>
      </c>
    </row>
    <row r="373" spans="1:24">
      <c r="A373" s="1">
        <v>2435</v>
      </c>
      <c r="B373" s="13">
        <v>40479</v>
      </c>
      <c r="C373" s="15">
        <v>70000190</v>
      </c>
      <c r="D373" s="1" t="s">
        <v>45</v>
      </c>
      <c r="E373" s="1" t="s">
        <v>709</v>
      </c>
      <c r="F373" s="12">
        <v>0</v>
      </c>
      <c r="G373" s="12">
        <v>40.67</v>
      </c>
      <c r="H373" s="26" t="str">
        <f>MID(Tabla_Gtos_Ingresos7[[#This Row],[Subcuenta]],1,4)</f>
        <v>7000</v>
      </c>
      <c r="I373" s="27">
        <f>VALUE(MID(Tabla_Gtos_Ingresos7[[#This Row],[4 digitos]],1,3))</f>
        <v>700</v>
      </c>
      <c r="J373" s="27">
        <f>VALUE(MID(Tabla_Gtos_Ingresos7[[#This Row],[3 digitos]],1,2))</f>
        <v>70</v>
      </c>
      <c r="K373" s="28" t="str">
        <f>VLOOKUP(Tabla_Gtos_Ingresos7[[#This Row],[3 digitos]],PGC_Gtos_e_Ingresos[],4,FALSE)</f>
        <v>1a</v>
      </c>
      <c r="L373" s="30" t="str">
        <f>VLOOKUP(Tabla_Gtos_Ingresos7[[#This Row],[Grupo 1]],Tabla3[],4,FALSE)</f>
        <v>1. Importe Neto Cifra de Negocios</v>
      </c>
      <c r="M373" s="30" t="str">
        <f>VLOOKUP(Tabla_Gtos_Ingresos7[[#This Row],[Grupo 1]],Tabla3[],5,FALSE)</f>
        <v>1.a Ventas</v>
      </c>
      <c r="N373" s="28" t="str">
        <f>VLOOKUP(Tabla_Gtos_Ingresos7[[#This Row],[Grupo 1]],Tabla3[],10,FALSE)</f>
        <v>I</v>
      </c>
      <c r="O373" s="28" t="str">
        <f>VLOOKUP(Tabla_Gtos_Ingresos7[[#This Row],[Grupo 1]],Tabla3[],6,FALSE)</f>
        <v>Explotación</v>
      </c>
      <c r="P373" s="28">
        <f>VLOOKUP(Tabla_Gtos_Ingresos7[[#This Row],[Grupo 1]],Tabla3[],2,FALSE)</f>
        <v>1</v>
      </c>
      <c r="Q373" s="29" t="str">
        <f>VLOOKUP(Tabla_Gtos_Ingresos7[[#This Row],[3 digitos]],PGC_Gtos_e_Ingresos[],2,FALSE)</f>
        <v xml:space="preserve"> Ventas de mercaderías</v>
      </c>
      <c r="R373" s="30" t="str">
        <f>Tabla_Gtos_Ingresos7[[#This Row],[3 digitos]]&amp;"/"&amp;Tabla_Gtos_Ingresos7[[#This Row],[Nombre cuenta]]</f>
        <v>700/ Ventas de mercaderías</v>
      </c>
      <c r="S373" s="30">
        <f>YEAR(Tabla_Gtos_Ingresos7[[#This Row],[Fecha]])</f>
        <v>2010</v>
      </c>
      <c r="T373" s="27">
        <f>MONTH(Tabla_Gtos_Ingresos7[[#This Row],[Fecha]])</f>
        <v>10</v>
      </c>
      <c r="U373" s="30">
        <f>ROUNDUP(MONTH(Tabla_Gtos_Ingresos7[[#This Row],[Fecha]])/3, 0)</f>
        <v>4</v>
      </c>
      <c r="V373" s="30">
        <f>WEEKNUM(Tabla_Gtos_Ingresos7[[#This Row],[Fecha]])</f>
        <v>44</v>
      </c>
      <c r="W373" s="30">
        <f>(Tabla_Gtos_Ingresos7[[#This Row],[Factor]]*Tabla_Gtos_Ingresos7[[#This Row],[Haber]])+(Tabla_Gtos_Ingresos7[[#This Row],[Factor]]*Tabla_Gtos_Ingresos7[[#This Row],[Debe]])</f>
        <v>40.67</v>
      </c>
      <c r="X373" s="30">
        <f>VLOOKUP(Tabla_Gtos_Ingresos7[[#This Row],[3 digitos]],PGC_Gtos_e_Ingresos[],3,FALSE)</f>
        <v>1</v>
      </c>
    </row>
    <row r="374" spans="1:24">
      <c r="A374" s="1">
        <v>2436</v>
      </c>
      <c r="B374" s="13">
        <v>40479</v>
      </c>
      <c r="C374" s="15">
        <v>70000191</v>
      </c>
      <c r="D374" s="1" t="s">
        <v>45</v>
      </c>
      <c r="E374" s="2" t="s">
        <v>621</v>
      </c>
      <c r="F374" s="12">
        <v>0</v>
      </c>
      <c r="G374" s="12">
        <v>137.16999999999999</v>
      </c>
      <c r="H374" s="26" t="str">
        <f>MID(Tabla_Gtos_Ingresos7[[#This Row],[Subcuenta]],1,4)</f>
        <v>7000</v>
      </c>
      <c r="I374" s="27">
        <f>VALUE(MID(Tabla_Gtos_Ingresos7[[#This Row],[4 digitos]],1,3))</f>
        <v>700</v>
      </c>
      <c r="J374" s="27">
        <f>VALUE(MID(Tabla_Gtos_Ingresos7[[#This Row],[3 digitos]],1,2))</f>
        <v>70</v>
      </c>
      <c r="K374" s="28" t="str">
        <f>VLOOKUP(Tabla_Gtos_Ingresos7[[#This Row],[3 digitos]],PGC_Gtos_e_Ingresos[],4,FALSE)</f>
        <v>1a</v>
      </c>
      <c r="L374" s="30" t="str">
        <f>VLOOKUP(Tabla_Gtos_Ingresos7[[#This Row],[Grupo 1]],Tabla3[],4,FALSE)</f>
        <v>1. Importe Neto Cifra de Negocios</v>
      </c>
      <c r="M374" s="30" t="str">
        <f>VLOOKUP(Tabla_Gtos_Ingresos7[[#This Row],[Grupo 1]],Tabla3[],5,FALSE)</f>
        <v>1.a Ventas</v>
      </c>
      <c r="N374" s="28" t="str">
        <f>VLOOKUP(Tabla_Gtos_Ingresos7[[#This Row],[Grupo 1]],Tabla3[],10,FALSE)</f>
        <v>I</v>
      </c>
      <c r="O374" s="28" t="str">
        <f>VLOOKUP(Tabla_Gtos_Ingresos7[[#This Row],[Grupo 1]],Tabla3[],6,FALSE)</f>
        <v>Explotación</v>
      </c>
      <c r="P374" s="28">
        <f>VLOOKUP(Tabla_Gtos_Ingresos7[[#This Row],[Grupo 1]],Tabla3[],2,FALSE)</f>
        <v>1</v>
      </c>
      <c r="Q374" s="29" t="str">
        <f>VLOOKUP(Tabla_Gtos_Ingresos7[[#This Row],[3 digitos]],PGC_Gtos_e_Ingresos[],2,FALSE)</f>
        <v xml:space="preserve"> Ventas de mercaderías</v>
      </c>
      <c r="R374" s="30" t="str">
        <f>Tabla_Gtos_Ingresos7[[#This Row],[3 digitos]]&amp;"/"&amp;Tabla_Gtos_Ingresos7[[#This Row],[Nombre cuenta]]</f>
        <v>700/ Ventas de mercaderías</v>
      </c>
      <c r="S374" s="30">
        <f>YEAR(Tabla_Gtos_Ingresos7[[#This Row],[Fecha]])</f>
        <v>2010</v>
      </c>
      <c r="T374" s="27">
        <f>MONTH(Tabla_Gtos_Ingresos7[[#This Row],[Fecha]])</f>
        <v>10</v>
      </c>
      <c r="U374" s="30">
        <f>ROUNDUP(MONTH(Tabla_Gtos_Ingresos7[[#This Row],[Fecha]])/3, 0)</f>
        <v>4</v>
      </c>
      <c r="V374" s="30">
        <f>WEEKNUM(Tabla_Gtos_Ingresos7[[#This Row],[Fecha]])</f>
        <v>44</v>
      </c>
      <c r="W374" s="30">
        <f>(Tabla_Gtos_Ingresos7[[#This Row],[Factor]]*Tabla_Gtos_Ingresos7[[#This Row],[Haber]])+(Tabla_Gtos_Ingresos7[[#This Row],[Factor]]*Tabla_Gtos_Ingresos7[[#This Row],[Debe]])</f>
        <v>137.16999999999999</v>
      </c>
      <c r="X374" s="30">
        <f>VLOOKUP(Tabla_Gtos_Ingresos7[[#This Row],[3 digitos]],PGC_Gtos_e_Ingresos[],3,FALSE)</f>
        <v>1</v>
      </c>
    </row>
    <row r="375" spans="1:24">
      <c r="A375" s="1">
        <v>2437</v>
      </c>
      <c r="B375" s="13">
        <v>40479</v>
      </c>
      <c r="C375" s="15">
        <v>70000192</v>
      </c>
      <c r="D375" s="1" t="s">
        <v>45</v>
      </c>
      <c r="E375" s="1" t="s">
        <v>648</v>
      </c>
      <c r="F375" s="12">
        <v>0</v>
      </c>
      <c r="G375" s="12">
        <v>257.18</v>
      </c>
      <c r="H375" s="26" t="str">
        <f>MID(Tabla_Gtos_Ingresos7[[#This Row],[Subcuenta]],1,4)</f>
        <v>7000</v>
      </c>
      <c r="I375" s="27">
        <f>VALUE(MID(Tabla_Gtos_Ingresos7[[#This Row],[4 digitos]],1,3))</f>
        <v>700</v>
      </c>
      <c r="J375" s="27">
        <f>VALUE(MID(Tabla_Gtos_Ingresos7[[#This Row],[3 digitos]],1,2))</f>
        <v>70</v>
      </c>
      <c r="K375" s="28" t="str">
        <f>VLOOKUP(Tabla_Gtos_Ingresos7[[#This Row],[3 digitos]],PGC_Gtos_e_Ingresos[],4,FALSE)</f>
        <v>1a</v>
      </c>
      <c r="L375" s="30" t="str">
        <f>VLOOKUP(Tabla_Gtos_Ingresos7[[#This Row],[Grupo 1]],Tabla3[],4,FALSE)</f>
        <v>1. Importe Neto Cifra de Negocios</v>
      </c>
      <c r="M375" s="30" t="str">
        <f>VLOOKUP(Tabla_Gtos_Ingresos7[[#This Row],[Grupo 1]],Tabla3[],5,FALSE)</f>
        <v>1.a Ventas</v>
      </c>
      <c r="N375" s="28" t="str">
        <f>VLOOKUP(Tabla_Gtos_Ingresos7[[#This Row],[Grupo 1]],Tabla3[],10,FALSE)</f>
        <v>I</v>
      </c>
      <c r="O375" s="28" t="str">
        <f>VLOOKUP(Tabla_Gtos_Ingresos7[[#This Row],[Grupo 1]],Tabla3[],6,FALSE)</f>
        <v>Explotación</v>
      </c>
      <c r="P375" s="28">
        <f>VLOOKUP(Tabla_Gtos_Ingresos7[[#This Row],[Grupo 1]],Tabla3[],2,FALSE)</f>
        <v>1</v>
      </c>
      <c r="Q375" s="29" t="str">
        <f>VLOOKUP(Tabla_Gtos_Ingresos7[[#This Row],[3 digitos]],PGC_Gtos_e_Ingresos[],2,FALSE)</f>
        <v xml:space="preserve"> Ventas de mercaderías</v>
      </c>
      <c r="R375" s="30" t="str">
        <f>Tabla_Gtos_Ingresos7[[#This Row],[3 digitos]]&amp;"/"&amp;Tabla_Gtos_Ingresos7[[#This Row],[Nombre cuenta]]</f>
        <v>700/ Ventas de mercaderías</v>
      </c>
      <c r="S375" s="30">
        <f>YEAR(Tabla_Gtos_Ingresos7[[#This Row],[Fecha]])</f>
        <v>2010</v>
      </c>
      <c r="T375" s="27">
        <f>MONTH(Tabla_Gtos_Ingresos7[[#This Row],[Fecha]])</f>
        <v>10</v>
      </c>
      <c r="U375" s="30">
        <f>ROUNDUP(MONTH(Tabla_Gtos_Ingresos7[[#This Row],[Fecha]])/3, 0)</f>
        <v>4</v>
      </c>
      <c r="V375" s="30">
        <f>WEEKNUM(Tabla_Gtos_Ingresos7[[#This Row],[Fecha]])</f>
        <v>44</v>
      </c>
      <c r="W375" s="30">
        <f>(Tabla_Gtos_Ingresos7[[#This Row],[Factor]]*Tabla_Gtos_Ingresos7[[#This Row],[Haber]])+(Tabla_Gtos_Ingresos7[[#This Row],[Factor]]*Tabla_Gtos_Ingresos7[[#This Row],[Debe]])</f>
        <v>257.18</v>
      </c>
      <c r="X375" s="30">
        <f>VLOOKUP(Tabla_Gtos_Ingresos7[[#This Row],[3 digitos]],PGC_Gtos_e_Ingresos[],3,FALSE)</f>
        <v>1</v>
      </c>
    </row>
    <row r="376" spans="1:24">
      <c r="A376" s="1">
        <v>2438</v>
      </c>
      <c r="B376" s="13">
        <v>40479</v>
      </c>
      <c r="C376" s="15">
        <v>70000193</v>
      </c>
      <c r="D376" s="1" t="s">
        <v>45</v>
      </c>
      <c r="E376" s="1" t="s">
        <v>552</v>
      </c>
      <c r="F376" s="12">
        <v>0</v>
      </c>
      <c r="G376" s="12">
        <v>51.66</v>
      </c>
      <c r="H376" s="26" t="str">
        <f>MID(Tabla_Gtos_Ingresos7[[#This Row],[Subcuenta]],1,4)</f>
        <v>7000</v>
      </c>
      <c r="I376" s="27">
        <f>VALUE(MID(Tabla_Gtos_Ingresos7[[#This Row],[4 digitos]],1,3))</f>
        <v>700</v>
      </c>
      <c r="J376" s="27">
        <f>VALUE(MID(Tabla_Gtos_Ingresos7[[#This Row],[3 digitos]],1,2))</f>
        <v>70</v>
      </c>
      <c r="K376" s="28" t="str">
        <f>VLOOKUP(Tabla_Gtos_Ingresos7[[#This Row],[3 digitos]],PGC_Gtos_e_Ingresos[],4,FALSE)</f>
        <v>1a</v>
      </c>
      <c r="L376" s="30" t="str">
        <f>VLOOKUP(Tabla_Gtos_Ingresos7[[#This Row],[Grupo 1]],Tabla3[],4,FALSE)</f>
        <v>1. Importe Neto Cifra de Negocios</v>
      </c>
      <c r="M376" s="30" t="str">
        <f>VLOOKUP(Tabla_Gtos_Ingresos7[[#This Row],[Grupo 1]],Tabla3[],5,FALSE)</f>
        <v>1.a Ventas</v>
      </c>
      <c r="N376" s="28" t="str">
        <f>VLOOKUP(Tabla_Gtos_Ingresos7[[#This Row],[Grupo 1]],Tabla3[],10,FALSE)</f>
        <v>I</v>
      </c>
      <c r="O376" s="28" t="str">
        <f>VLOOKUP(Tabla_Gtos_Ingresos7[[#This Row],[Grupo 1]],Tabla3[],6,FALSE)</f>
        <v>Explotación</v>
      </c>
      <c r="P376" s="28">
        <f>VLOOKUP(Tabla_Gtos_Ingresos7[[#This Row],[Grupo 1]],Tabla3[],2,FALSE)</f>
        <v>1</v>
      </c>
      <c r="Q376" s="29" t="str">
        <f>VLOOKUP(Tabla_Gtos_Ingresos7[[#This Row],[3 digitos]],PGC_Gtos_e_Ingresos[],2,FALSE)</f>
        <v xml:space="preserve"> Ventas de mercaderías</v>
      </c>
      <c r="R376" s="30" t="str">
        <f>Tabla_Gtos_Ingresos7[[#This Row],[3 digitos]]&amp;"/"&amp;Tabla_Gtos_Ingresos7[[#This Row],[Nombre cuenta]]</f>
        <v>700/ Ventas de mercaderías</v>
      </c>
      <c r="S376" s="30">
        <f>YEAR(Tabla_Gtos_Ingresos7[[#This Row],[Fecha]])</f>
        <v>2010</v>
      </c>
      <c r="T376" s="27">
        <f>MONTH(Tabla_Gtos_Ingresos7[[#This Row],[Fecha]])</f>
        <v>10</v>
      </c>
      <c r="U376" s="30">
        <f>ROUNDUP(MONTH(Tabla_Gtos_Ingresos7[[#This Row],[Fecha]])/3, 0)</f>
        <v>4</v>
      </c>
      <c r="V376" s="30">
        <f>WEEKNUM(Tabla_Gtos_Ingresos7[[#This Row],[Fecha]])</f>
        <v>44</v>
      </c>
      <c r="W376" s="30">
        <f>(Tabla_Gtos_Ingresos7[[#This Row],[Factor]]*Tabla_Gtos_Ingresos7[[#This Row],[Haber]])+(Tabla_Gtos_Ingresos7[[#This Row],[Factor]]*Tabla_Gtos_Ingresos7[[#This Row],[Debe]])</f>
        <v>51.66</v>
      </c>
      <c r="X376" s="30">
        <f>VLOOKUP(Tabla_Gtos_Ingresos7[[#This Row],[3 digitos]],PGC_Gtos_e_Ingresos[],3,FALSE)</f>
        <v>1</v>
      </c>
    </row>
    <row r="377" spans="1:24">
      <c r="A377" s="1">
        <v>2439</v>
      </c>
      <c r="B377" s="13">
        <v>40479</v>
      </c>
      <c r="C377" s="15">
        <v>70000194</v>
      </c>
      <c r="D377" s="1" t="s">
        <v>45</v>
      </c>
      <c r="E377" s="2" t="s">
        <v>629</v>
      </c>
      <c r="F377" s="12">
        <v>0</v>
      </c>
      <c r="G377" s="12">
        <v>119.52</v>
      </c>
      <c r="H377" s="26" t="str">
        <f>MID(Tabla_Gtos_Ingresos7[[#This Row],[Subcuenta]],1,4)</f>
        <v>7000</v>
      </c>
      <c r="I377" s="27">
        <f>VALUE(MID(Tabla_Gtos_Ingresos7[[#This Row],[4 digitos]],1,3))</f>
        <v>700</v>
      </c>
      <c r="J377" s="27">
        <f>VALUE(MID(Tabla_Gtos_Ingresos7[[#This Row],[3 digitos]],1,2))</f>
        <v>70</v>
      </c>
      <c r="K377" s="28" t="str">
        <f>VLOOKUP(Tabla_Gtos_Ingresos7[[#This Row],[3 digitos]],PGC_Gtos_e_Ingresos[],4,FALSE)</f>
        <v>1a</v>
      </c>
      <c r="L377" s="30" t="str">
        <f>VLOOKUP(Tabla_Gtos_Ingresos7[[#This Row],[Grupo 1]],Tabla3[],4,FALSE)</f>
        <v>1. Importe Neto Cifra de Negocios</v>
      </c>
      <c r="M377" s="30" t="str">
        <f>VLOOKUP(Tabla_Gtos_Ingresos7[[#This Row],[Grupo 1]],Tabla3[],5,FALSE)</f>
        <v>1.a Ventas</v>
      </c>
      <c r="N377" s="28" t="str">
        <f>VLOOKUP(Tabla_Gtos_Ingresos7[[#This Row],[Grupo 1]],Tabla3[],10,FALSE)</f>
        <v>I</v>
      </c>
      <c r="O377" s="28" t="str">
        <f>VLOOKUP(Tabla_Gtos_Ingresos7[[#This Row],[Grupo 1]],Tabla3[],6,FALSE)</f>
        <v>Explotación</v>
      </c>
      <c r="P377" s="28">
        <f>VLOOKUP(Tabla_Gtos_Ingresos7[[#This Row],[Grupo 1]],Tabla3[],2,FALSE)</f>
        <v>1</v>
      </c>
      <c r="Q377" s="29" t="str">
        <f>VLOOKUP(Tabla_Gtos_Ingresos7[[#This Row],[3 digitos]],PGC_Gtos_e_Ingresos[],2,FALSE)</f>
        <v xml:space="preserve"> Ventas de mercaderías</v>
      </c>
      <c r="R377" s="30" t="str">
        <f>Tabla_Gtos_Ingresos7[[#This Row],[3 digitos]]&amp;"/"&amp;Tabla_Gtos_Ingresos7[[#This Row],[Nombre cuenta]]</f>
        <v>700/ Ventas de mercaderías</v>
      </c>
      <c r="S377" s="30">
        <f>YEAR(Tabla_Gtos_Ingresos7[[#This Row],[Fecha]])</f>
        <v>2010</v>
      </c>
      <c r="T377" s="27">
        <f>MONTH(Tabla_Gtos_Ingresos7[[#This Row],[Fecha]])</f>
        <v>10</v>
      </c>
      <c r="U377" s="30">
        <f>ROUNDUP(MONTH(Tabla_Gtos_Ingresos7[[#This Row],[Fecha]])/3, 0)</f>
        <v>4</v>
      </c>
      <c r="V377" s="30">
        <f>WEEKNUM(Tabla_Gtos_Ingresos7[[#This Row],[Fecha]])</f>
        <v>44</v>
      </c>
      <c r="W377" s="30">
        <f>(Tabla_Gtos_Ingresos7[[#This Row],[Factor]]*Tabla_Gtos_Ingresos7[[#This Row],[Haber]])+(Tabla_Gtos_Ingresos7[[#This Row],[Factor]]*Tabla_Gtos_Ingresos7[[#This Row],[Debe]])</f>
        <v>119.52</v>
      </c>
      <c r="X377" s="30">
        <f>VLOOKUP(Tabla_Gtos_Ingresos7[[#This Row],[3 digitos]],PGC_Gtos_e_Ingresos[],3,FALSE)</f>
        <v>1</v>
      </c>
    </row>
    <row r="378" spans="1:24">
      <c r="A378" s="1">
        <v>2441</v>
      </c>
      <c r="B378" s="13">
        <v>40479</v>
      </c>
      <c r="C378" s="15">
        <v>70000195</v>
      </c>
      <c r="D378" s="1" t="s">
        <v>45</v>
      </c>
      <c r="E378" s="1" t="s">
        <v>622</v>
      </c>
      <c r="F378" s="12">
        <v>0</v>
      </c>
      <c r="G378" s="12">
        <v>30.47</v>
      </c>
      <c r="H378" s="26" t="str">
        <f>MID(Tabla_Gtos_Ingresos7[[#This Row],[Subcuenta]],1,4)</f>
        <v>7000</v>
      </c>
      <c r="I378" s="27">
        <f>VALUE(MID(Tabla_Gtos_Ingresos7[[#This Row],[4 digitos]],1,3))</f>
        <v>700</v>
      </c>
      <c r="J378" s="27">
        <f>VALUE(MID(Tabla_Gtos_Ingresos7[[#This Row],[3 digitos]],1,2))</f>
        <v>70</v>
      </c>
      <c r="K378" s="28" t="str">
        <f>VLOOKUP(Tabla_Gtos_Ingresos7[[#This Row],[3 digitos]],PGC_Gtos_e_Ingresos[],4,FALSE)</f>
        <v>1a</v>
      </c>
      <c r="L378" s="30" t="str">
        <f>VLOOKUP(Tabla_Gtos_Ingresos7[[#This Row],[Grupo 1]],Tabla3[],4,FALSE)</f>
        <v>1. Importe Neto Cifra de Negocios</v>
      </c>
      <c r="M378" s="30" t="str">
        <f>VLOOKUP(Tabla_Gtos_Ingresos7[[#This Row],[Grupo 1]],Tabla3[],5,FALSE)</f>
        <v>1.a Ventas</v>
      </c>
      <c r="N378" s="28" t="str">
        <f>VLOOKUP(Tabla_Gtos_Ingresos7[[#This Row],[Grupo 1]],Tabla3[],10,FALSE)</f>
        <v>I</v>
      </c>
      <c r="O378" s="28" t="str">
        <f>VLOOKUP(Tabla_Gtos_Ingresos7[[#This Row],[Grupo 1]],Tabla3[],6,FALSE)</f>
        <v>Explotación</v>
      </c>
      <c r="P378" s="28">
        <f>VLOOKUP(Tabla_Gtos_Ingresos7[[#This Row],[Grupo 1]],Tabla3[],2,FALSE)</f>
        <v>1</v>
      </c>
      <c r="Q378" s="29" t="str">
        <f>VLOOKUP(Tabla_Gtos_Ingresos7[[#This Row],[3 digitos]],PGC_Gtos_e_Ingresos[],2,FALSE)</f>
        <v xml:space="preserve"> Ventas de mercaderías</v>
      </c>
      <c r="R378" s="30" t="str">
        <f>Tabla_Gtos_Ingresos7[[#This Row],[3 digitos]]&amp;"/"&amp;Tabla_Gtos_Ingresos7[[#This Row],[Nombre cuenta]]</f>
        <v>700/ Ventas de mercaderías</v>
      </c>
      <c r="S378" s="30">
        <f>YEAR(Tabla_Gtos_Ingresos7[[#This Row],[Fecha]])</f>
        <v>2010</v>
      </c>
      <c r="T378" s="27">
        <f>MONTH(Tabla_Gtos_Ingresos7[[#This Row],[Fecha]])</f>
        <v>10</v>
      </c>
      <c r="U378" s="30">
        <f>ROUNDUP(MONTH(Tabla_Gtos_Ingresos7[[#This Row],[Fecha]])/3, 0)</f>
        <v>4</v>
      </c>
      <c r="V378" s="30">
        <f>WEEKNUM(Tabla_Gtos_Ingresos7[[#This Row],[Fecha]])</f>
        <v>44</v>
      </c>
      <c r="W378" s="30">
        <f>(Tabla_Gtos_Ingresos7[[#This Row],[Factor]]*Tabla_Gtos_Ingresos7[[#This Row],[Haber]])+(Tabla_Gtos_Ingresos7[[#This Row],[Factor]]*Tabla_Gtos_Ingresos7[[#This Row],[Debe]])</f>
        <v>30.47</v>
      </c>
      <c r="X378" s="30">
        <f>VLOOKUP(Tabla_Gtos_Ingresos7[[#This Row],[3 digitos]],PGC_Gtos_e_Ingresos[],3,FALSE)</f>
        <v>1</v>
      </c>
    </row>
    <row r="379" spans="1:24">
      <c r="A379" s="1">
        <v>2442</v>
      </c>
      <c r="B379" s="13">
        <v>40479</v>
      </c>
      <c r="C379" s="15">
        <v>70000196</v>
      </c>
      <c r="D379" s="1" t="s">
        <v>45</v>
      </c>
      <c r="E379" s="1" t="s">
        <v>253</v>
      </c>
      <c r="F379" s="12">
        <v>0</v>
      </c>
      <c r="G379" s="12">
        <v>592</v>
      </c>
      <c r="H379" s="26" t="str">
        <f>MID(Tabla_Gtos_Ingresos7[[#This Row],[Subcuenta]],1,4)</f>
        <v>7000</v>
      </c>
      <c r="I379" s="27">
        <f>VALUE(MID(Tabla_Gtos_Ingresos7[[#This Row],[4 digitos]],1,3))</f>
        <v>700</v>
      </c>
      <c r="J379" s="27">
        <f>VALUE(MID(Tabla_Gtos_Ingresos7[[#This Row],[3 digitos]],1,2))</f>
        <v>70</v>
      </c>
      <c r="K379" s="28" t="str">
        <f>VLOOKUP(Tabla_Gtos_Ingresos7[[#This Row],[3 digitos]],PGC_Gtos_e_Ingresos[],4,FALSE)</f>
        <v>1a</v>
      </c>
      <c r="L379" s="30" t="str">
        <f>VLOOKUP(Tabla_Gtos_Ingresos7[[#This Row],[Grupo 1]],Tabla3[],4,FALSE)</f>
        <v>1. Importe Neto Cifra de Negocios</v>
      </c>
      <c r="M379" s="30" t="str">
        <f>VLOOKUP(Tabla_Gtos_Ingresos7[[#This Row],[Grupo 1]],Tabla3[],5,FALSE)</f>
        <v>1.a Ventas</v>
      </c>
      <c r="N379" s="28" t="str">
        <f>VLOOKUP(Tabla_Gtos_Ingresos7[[#This Row],[Grupo 1]],Tabla3[],10,FALSE)</f>
        <v>I</v>
      </c>
      <c r="O379" s="28" t="str">
        <f>VLOOKUP(Tabla_Gtos_Ingresos7[[#This Row],[Grupo 1]],Tabla3[],6,FALSE)</f>
        <v>Explotación</v>
      </c>
      <c r="P379" s="28">
        <f>VLOOKUP(Tabla_Gtos_Ingresos7[[#This Row],[Grupo 1]],Tabla3[],2,FALSE)</f>
        <v>1</v>
      </c>
      <c r="Q379" s="29" t="str">
        <f>VLOOKUP(Tabla_Gtos_Ingresos7[[#This Row],[3 digitos]],PGC_Gtos_e_Ingresos[],2,FALSE)</f>
        <v xml:space="preserve"> Ventas de mercaderías</v>
      </c>
      <c r="R379" s="30" t="str">
        <f>Tabla_Gtos_Ingresos7[[#This Row],[3 digitos]]&amp;"/"&amp;Tabla_Gtos_Ingresos7[[#This Row],[Nombre cuenta]]</f>
        <v>700/ Ventas de mercaderías</v>
      </c>
      <c r="S379" s="30">
        <f>YEAR(Tabla_Gtos_Ingresos7[[#This Row],[Fecha]])</f>
        <v>2010</v>
      </c>
      <c r="T379" s="27">
        <f>MONTH(Tabla_Gtos_Ingresos7[[#This Row],[Fecha]])</f>
        <v>10</v>
      </c>
      <c r="U379" s="30">
        <f>ROUNDUP(MONTH(Tabla_Gtos_Ingresos7[[#This Row],[Fecha]])/3, 0)</f>
        <v>4</v>
      </c>
      <c r="V379" s="30">
        <f>WEEKNUM(Tabla_Gtos_Ingresos7[[#This Row],[Fecha]])</f>
        <v>44</v>
      </c>
      <c r="W379" s="30">
        <f>(Tabla_Gtos_Ingresos7[[#This Row],[Factor]]*Tabla_Gtos_Ingresos7[[#This Row],[Haber]])+(Tabla_Gtos_Ingresos7[[#This Row],[Factor]]*Tabla_Gtos_Ingresos7[[#This Row],[Debe]])</f>
        <v>592</v>
      </c>
      <c r="X379" s="30">
        <f>VLOOKUP(Tabla_Gtos_Ingresos7[[#This Row],[3 digitos]],PGC_Gtos_e_Ingresos[],3,FALSE)</f>
        <v>1</v>
      </c>
    </row>
    <row r="380" spans="1:24">
      <c r="A380" s="1">
        <v>2443</v>
      </c>
      <c r="B380" s="13">
        <v>40479</v>
      </c>
      <c r="C380" s="15">
        <v>70000197</v>
      </c>
      <c r="D380" s="1" t="s">
        <v>45</v>
      </c>
      <c r="E380" s="1" t="s">
        <v>322</v>
      </c>
      <c r="F380" s="12">
        <v>0</v>
      </c>
      <c r="G380" s="12">
        <v>180</v>
      </c>
      <c r="H380" s="26" t="str">
        <f>MID(Tabla_Gtos_Ingresos7[[#This Row],[Subcuenta]],1,4)</f>
        <v>7000</v>
      </c>
      <c r="I380" s="27">
        <f>VALUE(MID(Tabla_Gtos_Ingresos7[[#This Row],[4 digitos]],1,3))</f>
        <v>700</v>
      </c>
      <c r="J380" s="27">
        <f>VALUE(MID(Tabla_Gtos_Ingresos7[[#This Row],[3 digitos]],1,2))</f>
        <v>70</v>
      </c>
      <c r="K380" s="28" t="str">
        <f>VLOOKUP(Tabla_Gtos_Ingresos7[[#This Row],[3 digitos]],PGC_Gtos_e_Ingresos[],4,FALSE)</f>
        <v>1a</v>
      </c>
      <c r="L380" s="30" t="str">
        <f>VLOOKUP(Tabla_Gtos_Ingresos7[[#This Row],[Grupo 1]],Tabla3[],4,FALSE)</f>
        <v>1. Importe Neto Cifra de Negocios</v>
      </c>
      <c r="M380" s="30" t="str">
        <f>VLOOKUP(Tabla_Gtos_Ingresos7[[#This Row],[Grupo 1]],Tabla3[],5,FALSE)</f>
        <v>1.a Ventas</v>
      </c>
      <c r="N380" s="28" t="str">
        <f>VLOOKUP(Tabla_Gtos_Ingresos7[[#This Row],[Grupo 1]],Tabla3[],10,FALSE)</f>
        <v>I</v>
      </c>
      <c r="O380" s="28" t="str">
        <f>VLOOKUP(Tabla_Gtos_Ingresos7[[#This Row],[Grupo 1]],Tabla3[],6,FALSE)</f>
        <v>Explotación</v>
      </c>
      <c r="P380" s="28">
        <f>VLOOKUP(Tabla_Gtos_Ingresos7[[#This Row],[Grupo 1]],Tabla3[],2,FALSE)</f>
        <v>1</v>
      </c>
      <c r="Q380" s="29" t="str">
        <f>VLOOKUP(Tabla_Gtos_Ingresos7[[#This Row],[3 digitos]],PGC_Gtos_e_Ingresos[],2,FALSE)</f>
        <v xml:space="preserve"> Ventas de mercaderías</v>
      </c>
      <c r="R380" s="30" t="str">
        <f>Tabla_Gtos_Ingresos7[[#This Row],[3 digitos]]&amp;"/"&amp;Tabla_Gtos_Ingresos7[[#This Row],[Nombre cuenta]]</f>
        <v>700/ Ventas de mercaderías</v>
      </c>
      <c r="S380" s="30">
        <f>YEAR(Tabla_Gtos_Ingresos7[[#This Row],[Fecha]])</f>
        <v>2010</v>
      </c>
      <c r="T380" s="27">
        <f>MONTH(Tabla_Gtos_Ingresos7[[#This Row],[Fecha]])</f>
        <v>10</v>
      </c>
      <c r="U380" s="30">
        <f>ROUNDUP(MONTH(Tabla_Gtos_Ingresos7[[#This Row],[Fecha]])/3, 0)</f>
        <v>4</v>
      </c>
      <c r="V380" s="30">
        <f>WEEKNUM(Tabla_Gtos_Ingresos7[[#This Row],[Fecha]])</f>
        <v>44</v>
      </c>
      <c r="W380" s="30">
        <f>(Tabla_Gtos_Ingresos7[[#This Row],[Factor]]*Tabla_Gtos_Ingresos7[[#This Row],[Haber]])+(Tabla_Gtos_Ingresos7[[#This Row],[Factor]]*Tabla_Gtos_Ingresos7[[#This Row],[Debe]])</f>
        <v>180</v>
      </c>
      <c r="X380" s="30">
        <f>VLOOKUP(Tabla_Gtos_Ingresos7[[#This Row],[3 digitos]],PGC_Gtos_e_Ingresos[],3,FALSE)</f>
        <v>1</v>
      </c>
    </row>
    <row r="381" spans="1:24">
      <c r="A381" s="1">
        <v>2758</v>
      </c>
      <c r="B381" s="13">
        <v>40510</v>
      </c>
      <c r="C381" s="15">
        <v>60700019</v>
      </c>
      <c r="D381" s="1" t="s">
        <v>18</v>
      </c>
      <c r="E381" s="1" t="s">
        <v>909</v>
      </c>
      <c r="F381" s="12">
        <v>3744</v>
      </c>
      <c r="G381" s="12">
        <v>0</v>
      </c>
      <c r="H381" s="26" t="str">
        <f>MID(Tabla_Gtos_Ingresos7[[#This Row],[Subcuenta]],1,4)</f>
        <v>6070</v>
      </c>
      <c r="I381" s="27">
        <f>VALUE(MID(Tabla_Gtos_Ingresos7[[#This Row],[4 digitos]],1,3))</f>
        <v>607</v>
      </c>
      <c r="J381" s="27">
        <f>VALUE(MID(Tabla_Gtos_Ingresos7[[#This Row],[3 digitos]],1,2))</f>
        <v>60</v>
      </c>
      <c r="K381" s="28" t="str">
        <f>VLOOKUP(Tabla_Gtos_Ingresos7[[#This Row],[3 digitos]],PGC_Gtos_e_Ingresos[],4,FALSE)</f>
        <v>4.c</v>
      </c>
      <c r="L381" s="30" t="str">
        <f>VLOOKUP(Tabla_Gtos_Ingresos7[[#This Row],[Grupo 1]],Tabla3[],4,FALSE)</f>
        <v>4. Aprovisionamientos</v>
      </c>
      <c r="M381" s="30" t="str">
        <f>VLOOKUP(Tabla_Gtos_Ingresos7[[#This Row],[Grupo 1]],Tabla3[],5,FALSE)</f>
        <v>4.c Trabajos Realizados por Otras Empresas</v>
      </c>
      <c r="N381" s="28" t="str">
        <f>VLOOKUP(Tabla_Gtos_Ingresos7[[#This Row],[Grupo 1]],Tabla3[],10,FALSE)</f>
        <v>G</v>
      </c>
      <c r="O381" s="28" t="str">
        <f>VLOOKUP(Tabla_Gtos_Ingresos7[[#This Row],[Grupo 1]],Tabla3[],6,FALSE)</f>
        <v>Explotación</v>
      </c>
      <c r="P381" s="28">
        <f>VLOOKUP(Tabla_Gtos_Ingresos7[[#This Row],[Grupo 1]],Tabla3[],2,FALSE)</f>
        <v>4</v>
      </c>
      <c r="Q381" s="29" t="str">
        <f>VLOOKUP(Tabla_Gtos_Ingresos7[[#This Row],[3 digitos]],PGC_Gtos_e_Ingresos[],2,FALSE)</f>
        <v xml:space="preserve"> Trabajos realizados por otras empresas</v>
      </c>
      <c r="R381" s="30" t="str">
        <f>Tabla_Gtos_Ingresos7[[#This Row],[3 digitos]]&amp;"/"&amp;Tabla_Gtos_Ingresos7[[#This Row],[Nombre cuenta]]</f>
        <v>607/ Trabajos realizados por otras empresas</v>
      </c>
      <c r="S381" s="30">
        <f>YEAR(Tabla_Gtos_Ingresos7[[#This Row],[Fecha]])</f>
        <v>2010</v>
      </c>
      <c r="T381" s="27">
        <f>MONTH(Tabla_Gtos_Ingresos7[[#This Row],[Fecha]])</f>
        <v>11</v>
      </c>
      <c r="U381" s="30">
        <f>ROUNDUP(MONTH(Tabla_Gtos_Ingresos7[[#This Row],[Fecha]])/3, 0)</f>
        <v>4</v>
      </c>
      <c r="V381" s="30">
        <f>WEEKNUM(Tabla_Gtos_Ingresos7[[#This Row],[Fecha]])</f>
        <v>49</v>
      </c>
      <c r="W381" s="30">
        <f>(Tabla_Gtos_Ingresos7[[#This Row],[Factor]]*Tabla_Gtos_Ingresos7[[#This Row],[Haber]])+(Tabla_Gtos_Ingresos7[[#This Row],[Factor]]*Tabla_Gtos_Ingresos7[[#This Row],[Debe]])</f>
        <v>-3744</v>
      </c>
      <c r="X381" s="30">
        <f>VLOOKUP(Tabla_Gtos_Ingresos7[[#This Row],[3 digitos]],PGC_Gtos_e_Ingresos[],3,FALSE)</f>
        <v>-1</v>
      </c>
    </row>
    <row r="382" spans="1:24">
      <c r="A382" s="1">
        <v>116</v>
      </c>
      <c r="B382" s="13">
        <v>40207</v>
      </c>
      <c r="C382" s="15">
        <v>70000001</v>
      </c>
      <c r="D382" s="1" t="s">
        <v>45</v>
      </c>
      <c r="E382" s="1" t="s">
        <v>312</v>
      </c>
      <c r="F382" s="12">
        <v>0</v>
      </c>
      <c r="G382" s="12">
        <v>7081.08</v>
      </c>
      <c r="H382" s="26" t="str">
        <f>MID(Tabla_Gtos_Ingresos7[[#This Row],[Subcuenta]],1,4)</f>
        <v>7000</v>
      </c>
      <c r="I382" s="27">
        <f>VALUE(MID(Tabla_Gtos_Ingresos7[[#This Row],[4 digitos]],1,3))</f>
        <v>700</v>
      </c>
      <c r="J382" s="27">
        <f>VALUE(MID(Tabla_Gtos_Ingresos7[[#This Row],[3 digitos]],1,2))</f>
        <v>70</v>
      </c>
      <c r="K382" s="28" t="str">
        <f>VLOOKUP(Tabla_Gtos_Ingresos7[[#This Row],[3 digitos]],PGC_Gtos_e_Ingresos[],4,FALSE)</f>
        <v>1a</v>
      </c>
      <c r="L382" s="30" t="str">
        <f>VLOOKUP(Tabla_Gtos_Ingresos7[[#This Row],[Grupo 1]],Tabla3[],4,FALSE)</f>
        <v>1. Importe Neto Cifra de Negocios</v>
      </c>
      <c r="M382" s="30" t="str">
        <f>VLOOKUP(Tabla_Gtos_Ingresos7[[#This Row],[Grupo 1]],Tabla3[],5,FALSE)</f>
        <v>1.a Ventas</v>
      </c>
      <c r="N382" s="28" t="str">
        <f>VLOOKUP(Tabla_Gtos_Ingresos7[[#This Row],[Grupo 1]],Tabla3[],10,FALSE)</f>
        <v>I</v>
      </c>
      <c r="O382" s="28" t="str">
        <f>VLOOKUP(Tabla_Gtos_Ingresos7[[#This Row],[Grupo 1]],Tabla3[],6,FALSE)</f>
        <v>Explotación</v>
      </c>
      <c r="P382" s="28">
        <f>VLOOKUP(Tabla_Gtos_Ingresos7[[#This Row],[Grupo 1]],Tabla3[],2,FALSE)</f>
        <v>1</v>
      </c>
      <c r="Q382" s="29" t="str">
        <f>VLOOKUP(Tabla_Gtos_Ingresos7[[#This Row],[3 digitos]],PGC_Gtos_e_Ingresos[],2,FALSE)</f>
        <v xml:space="preserve"> Ventas de mercaderías</v>
      </c>
      <c r="R382" s="30" t="str">
        <f>Tabla_Gtos_Ingresos7[[#This Row],[3 digitos]]&amp;"/"&amp;Tabla_Gtos_Ingresos7[[#This Row],[Nombre cuenta]]</f>
        <v>700/ Ventas de mercaderías</v>
      </c>
      <c r="S382" s="30">
        <f>YEAR(Tabla_Gtos_Ingresos7[[#This Row],[Fecha]])</f>
        <v>2010</v>
      </c>
      <c r="T382" s="27">
        <f>MONTH(Tabla_Gtos_Ingresos7[[#This Row],[Fecha]])</f>
        <v>1</v>
      </c>
      <c r="U382" s="30">
        <f>ROUNDUP(MONTH(Tabla_Gtos_Ingresos7[[#This Row],[Fecha]])/3, 0)</f>
        <v>1</v>
      </c>
      <c r="V382" s="30">
        <f>WEEKNUM(Tabla_Gtos_Ingresos7[[#This Row],[Fecha]])</f>
        <v>5</v>
      </c>
      <c r="W382" s="30">
        <f>(Tabla_Gtos_Ingresos7[[#This Row],[Factor]]*Tabla_Gtos_Ingresos7[[#This Row],[Haber]])+(Tabla_Gtos_Ingresos7[[#This Row],[Factor]]*Tabla_Gtos_Ingresos7[[#This Row],[Debe]])</f>
        <v>7081.08</v>
      </c>
      <c r="X382" s="30">
        <f>VLOOKUP(Tabla_Gtos_Ingresos7[[#This Row],[3 digitos]],PGC_Gtos_e_Ingresos[],3,FALSE)</f>
        <v>1</v>
      </c>
    </row>
    <row r="383" spans="1:24">
      <c r="A383" s="1">
        <v>359</v>
      </c>
      <c r="B383" s="13">
        <v>40237</v>
      </c>
      <c r="C383" s="15">
        <v>60700004</v>
      </c>
      <c r="D383" s="1" t="s">
        <v>18</v>
      </c>
      <c r="E383" s="1" t="s">
        <v>899</v>
      </c>
      <c r="F383" s="12">
        <v>244.14</v>
      </c>
      <c r="G383" s="12">
        <v>0</v>
      </c>
      <c r="H383" s="26" t="str">
        <f>MID(Tabla_Gtos_Ingresos7[[#This Row],[Subcuenta]],1,4)</f>
        <v>6070</v>
      </c>
      <c r="I383" s="27">
        <f>VALUE(MID(Tabla_Gtos_Ingresos7[[#This Row],[4 digitos]],1,3))</f>
        <v>607</v>
      </c>
      <c r="J383" s="27">
        <f>VALUE(MID(Tabla_Gtos_Ingresos7[[#This Row],[3 digitos]],1,2))</f>
        <v>60</v>
      </c>
      <c r="K383" s="28" t="str">
        <f>VLOOKUP(Tabla_Gtos_Ingresos7[[#This Row],[3 digitos]],PGC_Gtos_e_Ingresos[],4,FALSE)</f>
        <v>4.c</v>
      </c>
      <c r="L383" s="30" t="str">
        <f>VLOOKUP(Tabla_Gtos_Ingresos7[[#This Row],[Grupo 1]],Tabla3[],4,FALSE)</f>
        <v>4. Aprovisionamientos</v>
      </c>
      <c r="M383" s="30" t="str">
        <f>VLOOKUP(Tabla_Gtos_Ingresos7[[#This Row],[Grupo 1]],Tabla3[],5,FALSE)</f>
        <v>4.c Trabajos Realizados por Otras Empresas</v>
      </c>
      <c r="N383" s="28" t="str">
        <f>VLOOKUP(Tabla_Gtos_Ingresos7[[#This Row],[Grupo 1]],Tabla3[],10,FALSE)</f>
        <v>G</v>
      </c>
      <c r="O383" s="28" t="str">
        <f>VLOOKUP(Tabla_Gtos_Ingresos7[[#This Row],[Grupo 1]],Tabla3[],6,FALSE)</f>
        <v>Explotación</v>
      </c>
      <c r="P383" s="28">
        <f>VLOOKUP(Tabla_Gtos_Ingresos7[[#This Row],[Grupo 1]],Tabla3[],2,FALSE)</f>
        <v>4</v>
      </c>
      <c r="Q383" s="29" t="str">
        <f>VLOOKUP(Tabla_Gtos_Ingresos7[[#This Row],[3 digitos]],PGC_Gtos_e_Ingresos[],2,FALSE)</f>
        <v xml:space="preserve"> Trabajos realizados por otras empresas</v>
      </c>
      <c r="R383" s="30" t="str">
        <f>Tabla_Gtos_Ingresos7[[#This Row],[3 digitos]]&amp;"/"&amp;Tabla_Gtos_Ingresos7[[#This Row],[Nombre cuenta]]</f>
        <v>607/ Trabajos realizados por otras empresas</v>
      </c>
      <c r="S383" s="30">
        <f>YEAR(Tabla_Gtos_Ingresos7[[#This Row],[Fecha]])</f>
        <v>2010</v>
      </c>
      <c r="T383" s="27">
        <f>MONTH(Tabla_Gtos_Ingresos7[[#This Row],[Fecha]])</f>
        <v>2</v>
      </c>
      <c r="U383" s="30">
        <f>ROUNDUP(MONTH(Tabla_Gtos_Ingresos7[[#This Row],[Fecha]])/3, 0)</f>
        <v>1</v>
      </c>
      <c r="V383" s="30">
        <f>WEEKNUM(Tabla_Gtos_Ingresos7[[#This Row],[Fecha]])</f>
        <v>10</v>
      </c>
      <c r="W383" s="30">
        <f>(Tabla_Gtos_Ingresos7[[#This Row],[Factor]]*Tabla_Gtos_Ingresos7[[#This Row],[Haber]])+(Tabla_Gtos_Ingresos7[[#This Row],[Factor]]*Tabla_Gtos_Ingresos7[[#This Row],[Debe]])</f>
        <v>-244.14</v>
      </c>
      <c r="X383" s="30">
        <f>VLOOKUP(Tabla_Gtos_Ingresos7[[#This Row],[3 digitos]],PGC_Gtos_e_Ingresos[],3,FALSE)</f>
        <v>-1</v>
      </c>
    </row>
    <row r="384" spans="1:24">
      <c r="A384" s="1">
        <v>335</v>
      </c>
      <c r="B384" s="13">
        <v>40237</v>
      </c>
      <c r="C384" s="15">
        <v>64000001</v>
      </c>
      <c r="D384" s="1" t="s">
        <v>474</v>
      </c>
      <c r="E384" s="1" t="s">
        <v>476</v>
      </c>
      <c r="F384" s="12">
        <v>1810.7</v>
      </c>
      <c r="G384" s="12">
        <v>0</v>
      </c>
      <c r="H384" s="26" t="str">
        <f>MID(Tabla_Gtos_Ingresos7[[#This Row],[Subcuenta]],1,4)</f>
        <v>6400</v>
      </c>
      <c r="I384" s="27">
        <f>VALUE(MID(Tabla_Gtos_Ingresos7[[#This Row],[4 digitos]],1,3))</f>
        <v>640</v>
      </c>
      <c r="J384" s="27">
        <f>VALUE(MID(Tabla_Gtos_Ingresos7[[#This Row],[3 digitos]],1,2))</f>
        <v>64</v>
      </c>
      <c r="K384" s="28" t="str">
        <f>VLOOKUP(Tabla_Gtos_Ingresos7[[#This Row],[3 digitos]],PGC_Gtos_e_Ingresos[],4,FALSE)</f>
        <v>6.a</v>
      </c>
      <c r="L384" s="30" t="str">
        <f>VLOOKUP(Tabla_Gtos_Ingresos7[[#This Row],[Grupo 1]],Tabla3[],4,FALSE)</f>
        <v>6. Gtos de Personal</v>
      </c>
      <c r="M384" s="30" t="str">
        <f>VLOOKUP(Tabla_Gtos_Ingresos7[[#This Row],[Grupo 1]],Tabla3[],5,FALSE)</f>
        <v>6.a Sueldos y Salarios</v>
      </c>
      <c r="N384" s="28" t="str">
        <f>VLOOKUP(Tabla_Gtos_Ingresos7[[#This Row],[Grupo 1]],Tabla3[],10,FALSE)</f>
        <v>G</v>
      </c>
      <c r="O384" s="28" t="str">
        <f>VLOOKUP(Tabla_Gtos_Ingresos7[[#This Row],[Grupo 1]],Tabla3[],6,FALSE)</f>
        <v>Explotación</v>
      </c>
      <c r="P384" s="28">
        <f>VLOOKUP(Tabla_Gtos_Ingresos7[[#This Row],[Grupo 1]],Tabla3[],2,FALSE)</f>
        <v>6</v>
      </c>
      <c r="Q384" s="29" t="str">
        <f>VLOOKUP(Tabla_Gtos_Ingresos7[[#This Row],[3 digitos]],PGC_Gtos_e_Ingresos[],2,FALSE)</f>
        <v xml:space="preserve"> Sueldos y salarios</v>
      </c>
      <c r="R384" s="30" t="str">
        <f>Tabla_Gtos_Ingresos7[[#This Row],[3 digitos]]&amp;"/"&amp;Tabla_Gtos_Ingresos7[[#This Row],[Nombre cuenta]]</f>
        <v>640/ Sueldos y salarios</v>
      </c>
      <c r="S384" s="30">
        <f>YEAR(Tabla_Gtos_Ingresos7[[#This Row],[Fecha]])</f>
        <v>2010</v>
      </c>
      <c r="T384" s="27">
        <f>MONTH(Tabla_Gtos_Ingresos7[[#This Row],[Fecha]])</f>
        <v>2</v>
      </c>
      <c r="U384" s="30">
        <f>ROUNDUP(MONTH(Tabla_Gtos_Ingresos7[[#This Row],[Fecha]])/3, 0)</f>
        <v>1</v>
      </c>
      <c r="V384" s="30">
        <f>WEEKNUM(Tabla_Gtos_Ingresos7[[#This Row],[Fecha]])</f>
        <v>10</v>
      </c>
      <c r="W384" s="30">
        <f>(Tabla_Gtos_Ingresos7[[#This Row],[Factor]]*Tabla_Gtos_Ingresos7[[#This Row],[Haber]])+(Tabla_Gtos_Ingresos7[[#This Row],[Factor]]*Tabla_Gtos_Ingresos7[[#This Row],[Debe]])</f>
        <v>-1810.7</v>
      </c>
      <c r="X384" s="30">
        <f>VLOOKUP(Tabla_Gtos_Ingresos7[[#This Row],[3 digitos]],PGC_Gtos_e_Ingresos[],3,FALSE)</f>
        <v>-1</v>
      </c>
    </row>
    <row r="385" spans="1:24">
      <c r="A385" s="1">
        <v>336</v>
      </c>
      <c r="B385" s="13">
        <v>40237</v>
      </c>
      <c r="C385" s="15">
        <v>64000006</v>
      </c>
      <c r="D385" s="1" t="s">
        <v>401</v>
      </c>
      <c r="E385" s="1" t="s">
        <v>403</v>
      </c>
      <c r="F385" s="12">
        <v>1470.7</v>
      </c>
      <c r="G385" s="12">
        <v>0</v>
      </c>
      <c r="H385" s="26" t="str">
        <f>MID(Tabla_Gtos_Ingresos7[[#This Row],[Subcuenta]],1,4)</f>
        <v>6400</v>
      </c>
      <c r="I385" s="27">
        <f>VALUE(MID(Tabla_Gtos_Ingresos7[[#This Row],[4 digitos]],1,3))</f>
        <v>640</v>
      </c>
      <c r="J385" s="27">
        <f>VALUE(MID(Tabla_Gtos_Ingresos7[[#This Row],[3 digitos]],1,2))</f>
        <v>64</v>
      </c>
      <c r="K385" s="28" t="str">
        <f>VLOOKUP(Tabla_Gtos_Ingresos7[[#This Row],[3 digitos]],PGC_Gtos_e_Ingresos[],4,FALSE)</f>
        <v>6.a</v>
      </c>
      <c r="L385" s="30" t="str">
        <f>VLOOKUP(Tabla_Gtos_Ingresos7[[#This Row],[Grupo 1]],Tabla3[],4,FALSE)</f>
        <v>6. Gtos de Personal</v>
      </c>
      <c r="M385" s="30" t="str">
        <f>VLOOKUP(Tabla_Gtos_Ingresos7[[#This Row],[Grupo 1]],Tabla3[],5,FALSE)</f>
        <v>6.a Sueldos y Salarios</v>
      </c>
      <c r="N385" s="28" t="str">
        <f>VLOOKUP(Tabla_Gtos_Ingresos7[[#This Row],[Grupo 1]],Tabla3[],10,FALSE)</f>
        <v>G</v>
      </c>
      <c r="O385" s="28" t="str">
        <f>VLOOKUP(Tabla_Gtos_Ingresos7[[#This Row],[Grupo 1]],Tabla3[],6,FALSE)</f>
        <v>Explotación</v>
      </c>
      <c r="P385" s="28">
        <f>VLOOKUP(Tabla_Gtos_Ingresos7[[#This Row],[Grupo 1]],Tabla3[],2,FALSE)</f>
        <v>6</v>
      </c>
      <c r="Q385" s="29" t="str">
        <f>VLOOKUP(Tabla_Gtos_Ingresos7[[#This Row],[3 digitos]],PGC_Gtos_e_Ingresos[],2,FALSE)</f>
        <v xml:space="preserve"> Sueldos y salarios</v>
      </c>
      <c r="R385" s="30" t="str">
        <f>Tabla_Gtos_Ingresos7[[#This Row],[3 digitos]]&amp;"/"&amp;Tabla_Gtos_Ingresos7[[#This Row],[Nombre cuenta]]</f>
        <v>640/ Sueldos y salarios</v>
      </c>
      <c r="S385" s="30">
        <f>YEAR(Tabla_Gtos_Ingresos7[[#This Row],[Fecha]])</f>
        <v>2010</v>
      </c>
      <c r="T385" s="27">
        <f>MONTH(Tabla_Gtos_Ingresos7[[#This Row],[Fecha]])</f>
        <v>2</v>
      </c>
      <c r="U385" s="30">
        <f>ROUNDUP(MONTH(Tabla_Gtos_Ingresos7[[#This Row],[Fecha]])/3, 0)</f>
        <v>1</v>
      </c>
      <c r="V385" s="30">
        <f>WEEKNUM(Tabla_Gtos_Ingresos7[[#This Row],[Fecha]])</f>
        <v>10</v>
      </c>
      <c r="W385" s="30">
        <f>(Tabla_Gtos_Ingresos7[[#This Row],[Factor]]*Tabla_Gtos_Ingresos7[[#This Row],[Haber]])+(Tabla_Gtos_Ingresos7[[#This Row],[Factor]]*Tabla_Gtos_Ingresos7[[#This Row],[Debe]])</f>
        <v>-1470.7</v>
      </c>
      <c r="X385" s="30">
        <f>VLOOKUP(Tabla_Gtos_Ingresos7[[#This Row],[3 digitos]],PGC_Gtos_e_Ingresos[],3,FALSE)</f>
        <v>-1</v>
      </c>
    </row>
    <row r="386" spans="1:24">
      <c r="A386" s="1">
        <v>340</v>
      </c>
      <c r="B386" s="13">
        <v>40237</v>
      </c>
      <c r="C386" s="15">
        <v>64000008</v>
      </c>
      <c r="D386" s="1" t="s">
        <v>530</v>
      </c>
      <c r="E386" s="1" t="s">
        <v>532</v>
      </c>
      <c r="F386" s="12">
        <v>1881.81</v>
      </c>
      <c r="G386" s="12">
        <v>0</v>
      </c>
      <c r="H386" s="26" t="str">
        <f>MID(Tabla_Gtos_Ingresos7[[#This Row],[Subcuenta]],1,4)</f>
        <v>6400</v>
      </c>
      <c r="I386" s="27">
        <f>VALUE(MID(Tabla_Gtos_Ingresos7[[#This Row],[4 digitos]],1,3))</f>
        <v>640</v>
      </c>
      <c r="J386" s="27">
        <f>VALUE(MID(Tabla_Gtos_Ingresos7[[#This Row],[3 digitos]],1,2))</f>
        <v>64</v>
      </c>
      <c r="K386" s="28" t="str">
        <f>VLOOKUP(Tabla_Gtos_Ingresos7[[#This Row],[3 digitos]],PGC_Gtos_e_Ingresos[],4,FALSE)</f>
        <v>6.a</v>
      </c>
      <c r="L386" s="30" t="str">
        <f>VLOOKUP(Tabla_Gtos_Ingresos7[[#This Row],[Grupo 1]],Tabla3[],4,FALSE)</f>
        <v>6. Gtos de Personal</v>
      </c>
      <c r="M386" s="30" t="str">
        <f>VLOOKUP(Tabla_Gtos_Ingresos7[[#This Row],[Grupo 1]],Tabla3[],5,FALSE)</f>
        <v>6.a Sueldos y Salarios</v>
      </c>
      <c r="N386" s="28" t="str">
        <f>VLOOKUP(Tabla_Gtos_Ingresos7[[#This Row],[Grupo 1]],Tabla3[],10,FALSE)</f>
        <v>G</v>
      </c>
      <c r="O386" s="28" t="str">
        <f>VLOOKUP(Tabla_Gtos_Ingresos7[[#This Row],[Grupo 1]],Tabla3[],6,FALSE)</f>
        <v>Explotación</v>
      </c>
      <c r="P386" s="28">
        <f>VLOOKUP(Tabla_Gtos_Ingresos7[[#This Row],[Grupo 1]],Tabla3[],2,FALSE)</f>
        <v>6</v>
      </c>
      <c r="Q386" s="29" t="str">
        <f>VLOOKUP(Tabla_Gtos_Ingresos7[[#This Row],[3 digitos]],PGC_Gtos_e_Ingresos[],2,FALSE)</f>
        <v xml:space="preserve"> Sueldos y salarios</v>
      </c>
      <c r="R386" s="30" t="str">
        <f>Tabla_Gtos_Ingresos7[[#This Row],[3 digitos]]&amp;"/"&amp;Tabla_Gtos_Ingresos7[[#This Row],[Nombre cuenta]]</f>
        <v>640/ Sueldos y salarios</v>
      </c>
      <c r="S386" s="30">
        <f>YEAR(Tabla_Gtos_Ingresos7[[#This Row],[Fecha]])</f>
        <v>2010</v>
      </c>
      <c r="T386" s="27">
        <f>MONTH(Tabla_Gtos_Ingresos7[[#This Row],[Fecha]])</f>
        <v>2</v>
      </c>
      <c r="U386" s="30">
        <f>ROUNDUP(MONTH(Tabla_Gtos_Ingresos7[[#This Row],[Fecha]])/3, 0)</f>
        <v>1</v>
      </c>
      <c r="V386" s="30">
        <f>WEEKNUM(Tabla_Gtos_Ingresos7[[#This Row],[Fecha]])</f>
        <v>10</v>
      </c>
      <c r="W386" s="30">
        <f>(Tabla_Gtos_Ingresos7[[#This Row],[Factor]]*Tabla_Gtos_Ingresos7[[#This Row],[Haber]])+(Tabla_Gtos_Ingresos7[[#This Row],[Factor]]*Tabla_Gtos_Ingresos7[[#This Row],[Debe]])</f>
        <v>-1881.81</v>
      </c>
      <c r="X386" s="30">
        <f>VLOOKUP(Tabla_Gtos_Ingresos7[[#This Row],[3 digitos]],PGC_Gtos_e_Ingresos[],3,FALSE)</f>
        <v>-1</v>
      </c>
    </row>
    <row r="387" spans="1:24">
      <c r="A387" s="1">
        <v>337</v>
      </c>
      <c r="B387" s="13">
        <v>40237</v>
      </c>
      <c r="C387" s="15">
        <v>64000009</v>
      </c>
      <c r="D387" s="2" t="s">
        <v>580</v>
      </c>
      <c r="E387" s="1" t="s">
        <v>670</v>
      </c>
      <c r="F387" s="12">
        <v>1341.14</v>
      </c>
      <c r="G387" s="12">
        <v>0</v>
      </c>
      <c r="H387" s="26" t="str">
        <f>MID(Tabla_Gtos_Ingresos7[[#This Row],[Subcuenta]],1,4)</f>
        <v>6400</v>
      </c>
      <c r="I387" s="27">
        <f>VALUE(MID(Tabla_Gtos_Ingresos7[[#This Row],[4 digitos]],1,3))</f>
        <v>640</v>
      </c>
      <c r="J387" s="27">
        <f>VALUE(MID(Tabla_Gtos_Ingresos7[[#This Row],[3 digitos]],1,2))</f>
        <v>64</v>
      </c>
      <c r="K387" s="28" t="str">
        <f>VLOOKUP(Tabla_Gtos_Ingresos7[[#This Row],[3 digitos]],PGC_Gtos_e_Ingresos[],4,FALSE)</f>
        <v>6.a</v>
      </c>
      <c r="L387" s="30" t="str">
        <f>VLOOKUP(Tabla_Gtos_Ingresos7[[#This Row],[Grupo 1]],Tabla3[],4,FALSE)</f>
        <v>6. Gtos de Personal</v>
      </c>
      <c r="M387" s="30" t="str">
        <f>VLOOKUP(Tabla_Gtos_Ingresos7[[#This Row],[Grupo 1]],Tabla3[],5,FALSE)</f>
        <v>6.a Sueldos y Salarios</v>
      </c>
      <c r="N387" s="28" t="str">
        <f>VLOOKUP(Tabla_Gtos_Ingresos7[[#This Row],[Grupo 1]],Tabla3[],10,FALSE)</f>
        <v>G</v>
      </c>
      <c r="O387" s="28" t="str">
        <f>VLOOKUP(Tabla_Gtos_Ingresos7[[#This Row],[Grupo 1]],Tabla3[],6,FALSE)</f>
        <v>Explotación</v>
      </c>
      <c r="P387" s="28">
        <f>VLOOKUP(Tabla_Gtos_Ingresos7[[#This Row],[Grupo 1]],Tabla3[],2,FALSE)</f>
        <v>6</v>
      </c>
      <c r="Q387" s="29" t="str">
        <f>VLOOKUP(Tabla_Gtos_Ingresos7[[#This Row],[3 digitos]],PGC_Gtos_e_Ingresos[],2,FALSE)</f>
        <v xml:space="preserve"> Sueldos y salarios</v>
      </c>
      <c r="R387" s="30" t="str">
        <f>Tabla_Gtos_Ingresos7[[#This Row],[3 digitos]]&amp;"/"&amp;Tabla_Gtos_Ingresos7[[#This Row],[Nombre cuenta]]</f>
        <v>640/ Sueldos y salarios</v>
      </c>
      <c r="S387" s="30">
        <f>YEAR(Tabla_Gtos_Ingresos7[[#This Row],[Fecha]])</f>
        <v>2010</v>
      </c>
      <c r="T387" s="27">
        <f>MONTH(Tabla_Gtos_Ingresos7[[#This Row],[Fecha]])</f>
        <v>2</v>
      </c>
      <c r="U387" s="30">
        <f>ROUNDUP(MONTH(Tabla_Gtos_Ingresos7[[#This Row],[Fecha]])/3, 0)</f>
        <v>1</v>
      </c>
      <c r="V387" s="30">
        <f>WEEKNUM(Tabla_Gtos_Ingresos7[[#This Row],[Fecha]])</f>
        <v>10</v>
      </c>
      <c r="W387" s="30">
        <f>(Tabla_Gtos_Ingresos7[[#This Row],[Factor]]*Tabla_Gtos_Ingresos7[[#This Row],[Haber]])+(Tabla_Gtos_Ingresos7[[#This Row],[Factor]]*Tabla_Gtos_Ingresos7[[#This Row],[Debe]])</f>
        <v>-1341.14</v>
      </c>
      <c r="X387" s="30">
        <f>VLOOKUP(Tabla_Gtos_Ingresos7[[#This Row],[3 digitos]],PGC_Gtos_e_Ingresos[],3,FALSE)</f>
        <v>-1</v>
      </c>
    </row>
    <row r="388" spans="1:24">
      <c r="A388" s="1">
        <v>1043</v>
      </c>
      <c r="B388" s="13">
        <v>40327</v>
      </c>
      <c r="C388" s="15">
        <v>60700007</v>
      </c>
      <c r="D388" s="1" t="s">
        <v>18</v>
      </c>
      <c r="E388" s="1" t="s">
        <v>902</v>
      </c>
      <c r="F388" s="12">
        <v>790.56</v>
      </c>
      <c r="G388" s="12">
        <v>0</v>
      </c>
      <c r="H388" s="26" t="str">
        <f>MID(Tabla_Gtos_Ingresos7[[#This Row],[Subcuenta]],1,4)</f>
        <v>6070</v>
      </c>
      <c r="I388" s="27">
        <f>VALUE(MID(Tabla_Gtos_Ingresos7[[#This Row],[4 digitos]],1,3))</f>
        <v>607</v>
      </c>
      <c r="J388" s="27">
        <f>VALUE(MID(Tabla_Gtos_Ingresos7[[#This Row],[3 digitos]],1,2))</f>
        <v>60</v>
      </c>
      <c r="K388" s="28" t="str">
        <f>VLOOKUP(Tabla_Gtos_Ingresos7[[#This Row],[3 digitos]],PGC_Gtos_e_Ingresos[],4,FALSE)</f>
        <v>4.c</v>
      </c>
      <c r="L388" s="30" t="str">
        <f>VLOOKUP(Tabla_Gtos_Ingresos7[[#This Row],[Grupo 1]],Tabla3[],4,FALSE)</f>
        <v>4. Aprovisionamientos</v>
      </c>
      <c r="M388" s="30" t="str">
        <f>VLOOKUP(Tabla_Gtos_Ingresos7[[#This Row],[Grupo 1]],Tabla3[],5,FALSE)</f>
        <v>4.c Trabajos Realizados por Otras Empresas</v>
      </c>
      <c r="N388" s="28" t="str">
        <f>VLOOKUP(Tabla_Gtos_Ingresos7[[#This Row],[Grupo 1]],Tabla3[],10,FALSE)</f>
        <v>G</v>
      </c>
      <c r="O388" s="28" t="str">
        <f>VLOOKUP(Tabla_Gtos_Ingresos7[[#This Row],[Grupo 1]],Tabla3[],6,FALSE)</f>
        <v>Explotación</v>
      </c>
      <c r="P388" s="28">
        <f>VLOOKUP(Tabla_Gtos_Ingresos7[[#This Row],[Grupo 1]],Tabla3[],2,FALSE)</f>
        <v>4</v>
      </c>
      <c r="Q388" s="29" t="str">
        <f>VLOOKUP(Tabla_Gtos_Ingresos7[[#This Row],[3 digitos]],PGC_Gtos_e_Ingresos[],2,FALSE)</f>
        <v xml:space="preserve"> Trabajos realizados por otras empresas</v>
      </c>
      <c r="R388" s="30" t="str">
        <f>Tabla_Gtos_Ingresos7[[#This Row],[3 digitos]]&amp;"/"&amp;Tabla_Gtos_Ingresos7[[#This Row],[Nombre cuenta]]</f>
        <v>607/ Trabajos realizados por otras empresas</v>
      </c>
      <c r="S388" s="30">
        <f>YEAR(Tabla_Gtos_Ingresos7[[#This Row],[Fecha]])</f>
        <v>2010</v>
      </c>
      <c r="T388" s="27">
        <f>MONTH(Tabla_Gtos_Ingresos7[[#This Row],[Fecha]])</f>
        <v>5</v>
      </c>
      <c r="U388" s="30">
        <f>ROUNDUP(MONTH(Tabla_Gtos_Ingresos7[[#This Row],[Fecha]])/3, 0)</f>
        <v>2</v>
      </c>
      <c r="V388" s="30">
        <f>WEEKNUM(Tabla_Gtos_Ingresos7[[#This Row],[Fecha]])</f>
        <v>22</v>
      </c>
      <c r="W388" s="30">
        <f>(Tabla_Gtos_Ingresos7[[#This Row],[Factor]]*Tabla_Gtos_Ingresos7[[#This Row],[Haber]])+(Tabla_Gtos_Ingresos7[[#This Row],[Factor]]*Tabla_Gtos_Ingresos7[[#This Row],[Debe]])</f>
        <v>-790.56</v>
      </c>
      <c r="X388" s="30">
        <f>VLOOKUP(Tabla_Gtos_Ingresos7[[#This Row],[3 digitos]],PGC_Gtos_e_Ingresos[],3,FALSE)</f>
        <v>-1</v>
      </c>
    </row>
    <row r="389" spans="1:24">
      <c r="A389" s="1">
        <v>1030</v>
      </c>
      <c r="B389" s="13">
        <v>40327</v>
      </c>
      <c r="C389" s="15">
        <v>62200031</v>
      </c>
      <c r="D389" s="1" t="s">
        <v>21</v>
      </c>
      <c r="E389" s="1" t="s">
        <v>920</v>
      </c>
      <c r="F389" s="12">
        <v>314</v>
      </c>
      <c r="G389" s="12">
        <v>0</v>
      </c>
      <c r="H389" s="26" t="str">
        <f>MID(Tabla_Gtos_Ingresos7[[#This Row],[Subcuenta]],1,4)</f>
        <v>6220</v>
      </c>
      <c r="I389" s="27">
        <f>VALUE(MID(Tabla_Gtos_Ingresos7[[#This Row],[4 digitos]],1,3))</f>
        <v>622</v>
      </c>
      <c r="J389" s="27">
        <f>VALUE(MID(Tabla_Gtos_Ingresos7[[#This Row],[3 digitos]],1,2))</f>
        <v>62</v>
      </c>
      <c r="K389" s="28" t="str">
        <f>VLOOKUP(Tabla_Gtos_Ingresos7[[#This Row],[3 digitos]],PGC_Gtos_e_Ingresos[],4,FALSE)</f>
        <v>7.a</v>
      </c>
      <c r="L389" s="30" t="str">
        <f>VLOOKUP(Tabla_Gtos_Ingresos7[[#This Row],[Grupo 1]],Tabla3[],4,FALSE)</f>
        <v>7. Otros Gastos de Explotación</v>
      </c>
      <c r="M389" s="30" t="str">
        <f>VLOOKUP(Tabla_Gtos_Ingresos7[[#This Row],[Grupo 1]],Tabla3[],5,FALSE)</f>
        <v>7.a Servicios Exteriores</v>
      </c>
      <c r="N389" s="28" t="str">
        <f>VLOOKUP(Tabla_Gtos_Ingresos7[[#This Row],[Grupo 1]],Tabla3[],10,FALSE)</f>
        <v>G</v>
      </c>
      <c r="O389" s="28" t="str">
        <f>VLOOKUP(Tabla_Gtos_Ingresos7[[#This Row],[Grupo 1]],Tabla3[],6,FALSE)</f>
        <v>Explotación</v>
      </c>
      <c r="P389" s="28">
        <f>VLOOKUP(Tabla_Gtos_Ingresos7[[#This Row],[Grupo 1]],Tabla3[],2,FALSE)</f>
        <v>7</v>
      </c>
      <c r="Q389" s="29" t="str">
        <f>VLOOKUP(Tabla_Gtos_Ingresos7[[#This Row],[3 digitos]],PGC_Gtos_e_Ingresos[],2,FALSE)</f>
        <v xml:space="preserve"> Reparaciones y conservación</v>
      </c>
      <c r="R389" s="30" t="str">
        <f>Tabla_Gtos_Ingresos7[[#This Row],[3 digitos]]&amp;"/"&amp;Tabla_Gtos_Ingresos7[[#This Row],[Nombre cuenta]]</f>
        <v>622/ Reparaciones y conservación</v>
      </c>
      <c r="S389" s="30">
        <f>YEAR(Tabla_Gtos_Ingresos7[[#This Row],[Fecha]])</f>
        <v>2010</v>
      </c>
      <c r="T389" s="27">
        <f>MONTH(Tabla_Gtos_Ingresos7[[#This Row],[Fecha]])</f>
        <v>5</v>
      </c>
      <c r="U389" s="30">
        <f>ROUNDUP(MONTH(Tabla_Gtos_Ingresos7[[#This Row],[Fecha]])/3, 0)</f>
        <v>2</v>
      </c>
      <c r="V389" s="30">
        <f>WEEKNUM(Tabla_Gtos_Ingresos7[[#This Row],[Fecha]])</f>
        <v>22</v>
      </c>
      <c r="W389" s="30">
        <f>(Tabla_Gtos_Ingresos7[[#This Row],[Factor]]*Tabla_Gtos_Ingresos7[[#This Row],[Haber]])+(Tabla_Gtos_Ingresos7[[#This Row],[Factor]]*Tabla_Gtos_Ingresos7[[#This Row],[Debe]])</f>
        <v>-314</v>
      </c>
      <c r="X389" s="30">
        <f>VLOOKUP(Tabla_Gtos_Ingresos7[[#This Row],[3 digitos]],PGC_Gtos_e_Ingresos[],3,FALSE)</f>
        <v>-1</v>
      </c>
    </row>
    <row r="390" spans="1:24">
      <c r="A390" s="1">
        <v>1031</v>
      </c>
      <c r="B390" s="13">
        <v>40327</v>
      </c>
      <c r="C390" s="15">
        <v>62200032</v>
      </c>
      <c r="D390" s="1" t="s">
        <v>21</v>
      </c>
      <c r="E390" s="2" t="s">
        <v>921</v>
      </c>
      <c r="F390" s="12">
        <v>274</v>
      </c>
      <c r="G390" s="12">
        <v>0</v>
      </c>
      <c r="H390" s="26" t="str">
        <f>MID(Tabla_Gtos_Ingresos7[[#This Row],[Subcuenta]],1,4)</f>
        <v>6220</v>
      </c>
      <c r="I390" s="27">
        <f>VALUE(MID(Tabla_Gtos_Ingresos7[[#This Row],[4 digitos]],1,3))</f>
        <v>622</v>
      </c>
      <c r="J390" s="27">
        <f>VALUE(MID(Tabla_Gtos_Ingresos7[[#This Row],[3 digitos]],1,2))</f>
        <v>62</v>
      </c>
      <c r="K390" s="28" t="str">
        <f>VLOOKUP(Tabla_Gtos_Ingresos7[[#This Row],[3 digitos]],PGC_Gtos_e_Ingresos[],4,FALSE)</f>
        <v>7.a</v>
      </c>
      <c r="L390" s="30" t="str">
        <f>VLOOKUP(Tabla_Gtos_Ingresos7[[#This Row],[Grupo 1]],Tabla3[],4,FALSE)</f>
        <v>7. Otros Gastos de Explotación</v>
      </c>
      <c r="M390" s="30" t="str">
        <f>VLOOKUP(Tabla_Gtos_Ingresos7[[#This Row],[Grupo 1]],Tabla3[],5,FALSE)</f>
        <v>7.a Servicios Exteriores</v>
      </c>
      <c r="N390" s="28" t="str">
        <f>VLOOKUP(Tabla_Gtos_Ingresos7[[#This Row],[Grupo 1]],Tabla3[],10,FALSE)</f>
        <v>G</v>
      </c>
      <c r="O390" s="28" t="str">
        <f>VLOOKUP(Tabla_Gtos_Ingresos7[[#This Row],[Grupo 1]],Tabla3[],6,FALSE)</f>
        <v>Explotación</v>
      </c>
      <c r="P390" s="28">
        <f>VLOOKUP(Tabla_Gtos_Ingresos7[[#This Row],[Grupo 1]],Tabla3[],2,FALSE)</f>
        <v>7</v>
      </c>
      <c r="Q390" s="29" t="str">
        <f>VLOOKUP(Tabla_Gtos_Ingresos7[[#This Row],[3 digitos]],PGC_Gtos_e_Ingresos[],2,FALSE)</f>
        <v xml:space="preserve"> Reparaciones y conservación</v>
      </c>
      <c r="R390" s="30" t="str">
        <f>Tabla_Gtos_Ingresos7[[#This Row],[3 digitos]]&amp;"/"&amp;Tabla_Gtos_Ingresos7[[#This Row],[Nombre cuenta]]</f>
        <v>622/ Reparaciones y conservación</v>
      </c>
      <c r="S390" s="30">
        <f>YEAR(Tabla_Gtos_Ingresos7[[#This Row],[Fecha]])</f>
        <v>2010</v>
      </c>
      <c r="T390" s="27">
        <f>MONTH(Tabla_Gtos_Ingresos7[[#This Row],[Fecha]])</f>
        <v>5</v>
      </c>
      <c r="U390" s="30">
        <f>ROUNDUP(MONTH(Tabla_Gtos_Ingresos7[[#This Row],[Fecha]])/3, 0)</f>
        <v>2</v>
      </c>
      <c r="V390" s="30">
        <f>WEEKNUM(Tabla_Gtos_Ingresos7[[#This Row],[Fecha]])</f>
        <v>22</v>
      </c>
      <c r="W390" s="30">
        <f>(Tabla_Gtos_Ingresos7[[#This Row],[Factor]]*Tabla_Gtos_Ingresos7[[#This Row],[Haber]])+(Tabla_Gtos_Ingresos7[[#This Row],[Factor]]*Tabla_Gtos_Ingresos7[[#This Row],[Debe]])</f>
        <v>-274</v>
      </c>
      <c r="X390" s="30">
        <f>VLOOKUP(Tabla_Gtos_Ingresos7[[#This Row],[3 digitos]],PGC_Gtos_e_Ingresos[],3,FALSE)</f>
        <v>-1</v>
      </c>
    </row>
    <row r="391" spans="1:24">
      <c r="A391" s="1">
        <v>1895</v>
      </c>
      <c r="B391" s="13">
        <v>40419</v>
      </c>
      <c r="C391" s="15">
        <v>62200054</v>
      </c>
      <c r="D391" s="1" t="s">
        <v>21</v>
      </c>
      <c r="E391" s="1" t="s">
        <v>924</v>
      </c>
      <c r="F391" s="12">
        <v>425</v>
      </c>
      <c r="G391" s="12">
        <v>0</v>
      </c>
      <c r="H391" s="26" t="str">
        <f>MID(Tabla_Gtos_Ingresos7[[#This Row],[Subcuenta]],1,4)</f>
        <v>6220</v>
      </c>
      <c r="I391" s="27">
        <f>VALUE(MID(Tabla_Gtos_Ingresos7[[#This Row],[4 digitos]],1,3))</f>
        <v>622</v>
      </c>
      <c r="J391" s="27">
        <f>VALUE(MID(Tabla_Gtos_Ingresos7[[#This Row],[3 digitos]],1,2))</f>
        <v>62</v>
      </c>
      <c r="K391" s="28" t="str">
        <f>VLOOKUP(Tabla_Gtos_Ingresos7[[#This Row],[3 digitos]],PGC_Gtos_e_Ingresos[],4,FALSE)</f>
        <v>7.a</v>
      </c>
      <c r="L391" s="30" t="str">
        <f>VLOOKUP(Tabla_Gtos_Ingresos7[[#This Row],[Grupo 1]],Tabla3[],4,FALSE)</f>
        <v>7. Otros Gastos de Explotación</v>
      </c>
      <c r="M391" s="30" t="str">
        <f>VLOOKUP(Tabla_Gtos_Ingresos7[[#This Row],[Grupo 1]],Tabla3[],5,FALSE)</f>
        <v>7.a Servicios Exteriores</v>
      </c>
      <c r="N391" s="28" t="str">
        <f>VLOOKUP(Tabla_Gtos_Ingresos7[[#This Row],[Grupo 1]],Tabla3[],10,FALSE)</f>
        <v>G</v>
      </c>
      <c r="O391" s="28" t="str">
        <f>VLOOKUP(Tabla_Gtos_Ingresos7[[#This Row],[Grupo 1]],Tabla3[],6,FALSE)</f>
        <v>Explotación</v>
      </c>
      <c r="P391" s="28">
        <f>VLOOKUP(Tabla_Gtos_Ingresos7[[#This Row],[Grupo 1]],Tabla3[],2,FALSE)</f>
        <v>7</v>
      </c>
      <c r="Q391" s="29" t="str">
        <f>VLOOKUP(Tabla_Gtos_Ingresos7[[#This Row],[3 digitos]],PGC_Gtos_e_Ingresos[],2,FALSE)</f>
        <v xml:space="preserve"> Reparaciones y conservación</v>
      </c>
      <c r="R391" s="30" t="str">
        <f>Tabla_Gtos_Ingresos7[[#This Row],[3 digitos]]&amp;"/"&amp;Tabla_Gtos_Ingresos7[[#This Row],[Nombre cuenta]]</f>
        <v>622/ Reparaciones y conservación</v>
      </c>
      <c r="S391" s="30">
        <f>YEAR(Tabla_Gtos_Ingresos7[[#This Row],[Fecha]])</f>
        <v>2010</v>
      </c>
      <c r="T391" s="27">
        <f>MONTH(Tabla_Gtos_Ingresos7[[#This Row],[Fecha]])</f>
        <v>8</v>
      </c>
      <c r="U391" s="30">
        <f>ROUNDUP(MONTH(Tabla_Gtos_Ingresos7[[#This Row],[Fecha]])/3, 0)</f>
        <v>3</v>
      </c>
      <c r="V391" s="30">
        <f>WEEKNUM(Tabla_Gtos_Ingresos7[[#This Row],[Fecha]])</f>
        <v>36</v>
      </c>
      <c r="W391" s="30">
        <f>(Tabla_Gtos_Ingresos7[[#This Row],[Factor]]*Tabla_Gtos_Ingresos7[[#This Row],[Haber]])+(Tabla_Gtos_Ingresos7[[#This Row],[Factor]]*Tabla_Gtos_Ingresos7[[#This Row],[Debe]])</f>
        <v>-425</v>
      </c>
      <c r="X391" s="30">
        <f>VLOOKUP(Tabla_Gtos_Ingresos7[[#This Row],[3 digitos]],PGC_Gtos_e_Ingresos[],3,FALSE)</f>
        <v>-1</v>
      </c>
    </row>
    <row r="392" spans="1:24">
      <c r="A392" s="1">
        <v>2146</v>
      </c>
      <c r="B392" s="13">
        <v>40450</v>
      </c>
      <c r="C392" s="15">
        <v>70000170</v>
      </c>
      <c r="D392" s="1" t="s">
        <v>45</v>
      </c>
      <c r="E392" s="1" t="s">
        <v>321</v>
      </c>
      <c r="F392" s="12">
        <v>0</v>
      </c>
      <c r="G392" s="12">
        <v>1088.92</v>
      </c>
      <c r="H392" s="26" t="str">
        <f>MID(Tabla_Gtos_Ingresos7[[#This Row],[Subcuenta]],1,4)</f>
        <v>7000</v>
      </c>
      <c r="I392" s="27">
        <f>VALUE(MID(Tabla_Gtos_Ingresos7[[#This Row],[4 digitos]],1,3))</f>
        <v>700</v>
      </c>
      <c r="J392" s="27">
        <f>VALUE(MID(Tabla_Gtos_Ingresos7[[#This Row],[3 digitos]],1,2))</f>
        <v>70</v>
      </c>
      <c r="K392" s="28" t="str">
        <f>VLOOKUP(Tabla_Gtos_Ingresos7[[#This Row],[3 digitos]],PGC_Gtos_e_Ingresos[],4,FALSE)</f>
        <v>1a</v>
      </c>
      <c r="L392" s="30" t="str">
        <f>VLOOKUP(Tabla_Gtos_Ingresos7[[#This Row],[Grupo 1]],Tabla3[],4,FALSE)</f>
        <v>1. Importe Neto Cifra de Negocios</v>
      </c>
      <c r="M392" s="30" t="str">
        <f>VLOOKUP(Tabla_Gtos_Ingresos7[[#This Row],[Grupo 1]],Tabla3[],5,FALSE)</f>
        <v>1.a Ventas</v>
      </c>
      <c r="N392" s="28" t="str">
        <f>VLOOKUP(Tabla_Gtos_Ingresos7[[#This Row],[Grupo 1]],Tabla3[],10,FALSE)</f>
        <v>I</v>
      </c>
      <c r="O392" s="28" t="str">
        <f>VLOOKUP(Tabla_Gtos_Ingresos7[[#This Row],[Grupo 1]],Tabla3[],6,FALSE)</f>
        <v>Explotación</v>
      </c>
      <c r="P392" s="28">
        <f>VLOOKUP(Tabla_Gtos_Ingresos7[[#This Row],[Grupo 1]],Tabla3[],2,FALSE)</f>
        <v>1</v>
      </c>
      <c r="Q392" s="29" t="str">
        <f>VLOOKUP(Tabla_Gtos_Ingresos7[[#This Row],[3 digitos]],PGC_Gtos_e_Ingresos[],2,FALSE)</f>
        <v xml:space="preserve"> Ventas de mercaderías</v>
      </c>
      <c r="R392" s="30" t="str">
        <f>Tabla_Gtos_Ingresos7[[#This Row],[3 digitos]]&amp;"/"&amp;Tabla_Gtos_Ingresos7[[#This Row],[Nombre cuenta]]</f>
        <v>700/ Ventas de mercaderías</v>
      </c>
      <c r="S392" s="30">
        <f>YEAR(Tabla_Gtos_Ingresos7[[#This Row],[Fecha]])</f>
        <v>2010</v>
      </c>
      <c r="T392" s="27">
        <f>MONTH(Tabla_Gtos_Ingresos7[[#This Row],[Fecha]])</f>
        <v>9</v>
      </c>
      <c r="U392" s="30">
        <f>ROUNDUP(MONTH(Tabla_Gtos_Ingresos7[[#This Row],[Fecha]])/3, 0)</f>
        <v>3</v>
      </c>
      <c r="V392" s="30">
        <f>WEEKNUM(Tabla_Gtos_Ingresos7[[#This Row],[Fecha]])</f>
        <v>40</v>
      </c>
      <c r="W392" s="30">
        <f>(Tabla_Gtos_Ingresos7[[#This Row],[Factor]]*Tabla_Gtos_Ingresos7[[#This Row],[Haber]])+(Tabla_Gtos_Ingresos7[[#This Row],[Factor]]*Tabla_Gtos_Ingresos7[[#This Row],[Debe]])</f>
        <v>1088.92</v>
      </c>
      <c r="X392" s="30">
        <f>VLOOKUP(Tabla_Gtos_Ingresos7[[#This Row],[3 digitos]],PGC_Gtos_e_Ingresos[],3,FALSE)</f>
        <v>1</v>
      </c>
    </row>
    <row r="393" spans="1:24">
      <c r="A393" s="1">
        <v>2147</v>
      </c>
      <c r="B393" s="13">
        <v>40450</v>
      </c>
      <c r="C393" s="15">
        <v>70000171</v>
      </c>
      <c r="D393" s="1" t="s">
        <v>45</v>
      </c>
      <c r="E393" s="1" t="s">
        <v>425</v>
      </c>
      <c r="F393" s="12">
        <v>0</v>
      </c>
      <c r="G393" s="12">
        <v>761.1</v>
      </c>
      <c r="H393" s="26" t="str">
        <f>MID(Tabla_Gtos_Ingresos7[[#This Row],[Subcuenta]],1,4)</f>
        <v>7000</v>
      </c>
      <c r="I393" s="27">
        <f>VALUE(MID(Tabla_Gtos_Ingresos7[[#This Row],[4 digitos]],1,3))</f>
        <v>700</v>
      </c>
      <c r="J393" s="27">
        <f>VALUE(MID(Tabla_Gtos_Ingresos7[[#This Row],[3 digitos]],1,2))</f>
        <v>70</v>
      </c>
      <c r="K393" s="28" t="str">
        <f>VLOOKUP(Tabla_Gtos_Ingresos7[[#This Row],[3 digitos]],PGC_Gtos_e_Ingresos[],4,FALSE)</f>
        <v>1a</v>
      </c>
      <c r="L393" s="30" t="str">
        <f>VLOOKUP(Tabla_Gtos_Ingresos7[[#This Row],[Grupo 1]],Tabla3[],4,FALSE)</f>
        <v>1. Importe Neto Cifra de Negocios</v>
      </c>
      <c r="M393" s="30" t="str">
        <f>VLOOKUP(Tabla_Gtos_Ingresos7[[#This Row],[Grupo 1]],Tabla3[],5,FALSE)</f>
        <v>1.a Ventas</v>
      </c>
      <c r="N393" s="28" t="str">
        <f>VLOOKUP(Tabla_Gtos_Ingresos7[[#This Row],[Grupo 1]],Tabla3[],10,FALSE)</f>
        <v>I</v>
      </c>
      <c r="O393" s="28" t="str">
        <f>VLOOKUP(Tabla_Gtos_Ingresos7[[#This Row],[Grupo 1]],Tabla3[],6,FALSE)</f>
        <v>Explotación</v>
      </c>
      <c r="P393" s="28">
        <f>VLOOKUP(Tabla_Gtos_Ingresos7[[#This Row],[Grupo 1]],Tabla3[],2,FALSE)</f>
        <v>1</v>
      </c>
      <c r="Q393" s="29" t="str">
        <f>VLOOKUP(Tabla_Gtos_Ingresos7[[#This Row],[3 digitos]],PGC_Gtos_e_Ingresos[],2,FALSE)</f>
        <v xml:space="preserve"> Ventas de mercaderías</v>
      </c>
      <c r="R393" s="30" t="str">
        <f>Tabla_Gtos_Ingresos7[[#This Row],[3 digitos]]&amp;"/"&amp;Tabla_Gtos_Ingresos7[[#This Row],[Nombre cuenta]]</f>
        <v>700/ Ventas de mercaderías</v>
      </c>
      <c r="S393" s="30">
        <f>YEAR(Tabla_Gtos_Ingresos7[[#This Row],[Fecha]])</f>
        <v>2010</v>
      </c>
      <c r="T393" s="27">
        <f>MONTH(Tabla_Gtos_Ingresos7[[#This Row],[Fecha]])</f>
        <v>9</v>
      </c>
      <c r="U393" s="30">
        <f>ROUNDUP(MONTH(Tabla_Gtos_Ingresos7[[#This Row],[Fecha]])/3, 0)</f>
        <v>3</v>
      </c>
      <c r="V393" s="30">
        <f>WEEKNUM(Tabla_Gtos_Ingresos7[[#This Row],[Fecha]])</f>
        <v>40</v>
      </c>
      <c r="W393" s="30">
        <f>(Tabla_Gtos_Ingresos7[[#This Row],[Factor]]*Tabla_Gtos_Ingresos7[[#This Row],[Haber]])+(Tabla_Gtos_Ingresos7[[#This Row],[Factor]]*Tabla_Gtos_Ingresos7[[#This Row],[Debe]])</f>
        <v>761.1</v>
      </c>
      <c r="X393" s="30">
        <f>VLOOKUP(Tabla_Gtos_Ingresos7[[#This Row],[3 digitos]],PGC_Gtos_e_Ingresos[],3,FALSE)</f>
        <v>1</v>
      </c>
    </row>
    <row r="394" spans="1:24">
      <c r="A394" s="1">
        <v>2148</v>
      </c>
      <c r="B394" s="13">
        <v>40450</v>
      </c>
      <c r="C394" s="15">
        <v>70000172</v>
      </c>
      <c r="D394" s="1" t="s">
        <v>45</v>
      </c>
      <c r="E394" s="1" t="s">
        <v>336</v>
      </c>
      <c r="F394" s="12">
        <v>0</v>
      </c>
      <c r="G394" s="12">
        <v>274.45999999999998</v>
      </c>
      <c r="H394" s="26" t="str">
        <f>MID(Tabla_Gtos_Ingresos7[[#This Row],[Subcuenta]],1,4)</f>
        <v>7000</v>
      </c>
      <c r="I394" s="27">
        <f>VALUE(MID(Tabla_Gtos_Ingresos7[[#This Row],[4 digitos]],1,3))</f>
        <v>700</v>
      </c>
      <c r="J394" s="27">
        <f>VALUE(MID(Tabla_Gtos_Ingresos7[[#This Row],[3 digitos]],1,2))</f>
        <v>70</v>
      </c>
      <c r="K394" s="28" t="str">
        <f>VLOOKUP(Tabla_Gtos_Ingresos7[[#This Row],[3 digitos]],PGC_Gtos_e_Ingresos[],4,FALSE)</f>
        <v>1a</v>
      </c>
      <c r="L394" s="30" t="str">
        <f>VLOOKUP(Tabla_Gtos_Ingresos7[[#This Row],[Grupo 1]],Tabla3[],4,FALSE)</f>
        <v>1. Importe Neto Cifra de Negocios</v>
      </c>
      <c r="M394" s="30" t="str">
        <f>VLOOKUP(Tabla_Gtos_Ingresos7[[#This Row],[Grupo 1]],Tabla3[],5,FALSE)</f>
        <v>1.a Ventas</v>
      </c>
      <c r="N394" s="28" t="str">
        <f>VLOOKUP(Tabla_Gtos_Ingresos7[[#This Row],[Grupo 1]],Tabla3[],10,FALSE)</f>
        <v>I</v>
      </c>
      <c r="O394" s="28" t="str">
        <f>VLOOKUP(Tabla_Gtos_Ingresos7[[#This Row],[Grupo 1]],Tabla3[],6,FALSE)</f>
        <v>Explotación</v>
      </c>
      <c r="P394" s="28">
        <f>VLOOKUP(Tabla_Gtos_Ingresos7[[#This Row],[Grupo 1]],Tabla3[],2,FALSE)</f>
        <v>1</v>
      </c>
      <c r="Q394" s="29" t="str">
        <f>VLOOKUP(Tabla_Gtos_Ingresos7[[#This Row],[3 digitos]],PGC_Gtos_e_Ingresos[],2,FALSE)</f>
        <v xml:space="preserve"> Ventas de mercaderías</v>
      </c>
      <c r="R394" s="30" t="str">
        <f>Tabla_Gtos_Ingresos7[[#This Row],[3 digitos]]&amp;"/"&amp;Tabla_Gtos_Ingresos7[[#This Row],[Nombre cuenta]]</f>
        <v>700/ Ventas de mercaderías</v>
      </c>
      <c r="S394" s="30">
        <f>YEAR(Tabla_Gtos_Ingresos7[[#This Row],[Fecha]])</f>
        <v>2010</v>
      </c>
      <c r="T394" s="27">
        <f>MONTH(Tabla_Gtos_Ingresos7[[#This Row],[Fecha]])</f>
        <v>9</v>
      </c>
      <c r="U394" s="30">
        <f>ROUNDUP(MONTH(Tabla_Gtos_Ingresos7[[#This Row],[Fecha]])/3, 0)</f>
        <v>3</v>
      </c>
      <c r="V394" s="30">
        <f>WEEKNUM(Tabla_Gtos_Ingresos7[[#This Row],[Fecha]])</f>
        <v>40</v>
      </c>
      <c r="W394" s="30">
        <f>(Tabla_Gtos_Ingresos7[[#This Row],[Factor]]*Tabla_Gtos_Ingresos7[[#This Row],[Haber]])+(Tabla_Gtos_Ingresos7[[#This Row],[Factor]]*Tabla_Gtos_Ingresos7[[#This Row],[Debe]])</f>
        <v>274.45999999999998</v>
      </c>
      <c r="X394" s="30">
        <f>VLOOKUP(Tabla_Gtos_Ingresos7[[#This Row],[3 digitos]],PGC_Gtos_e_Ingresos[],3,FALSE)</f>
        <v>1</v>
      </c>
    </row>
    <row r="395" spans="1:24">
      <c r="A395" s="1">
        <v>2149</v>
      </c>
      <c r="B395" s="13">
        <v>40450</v>
      </c>
      <c r="C395" s="15">
        <v>70000173</v>
      </c>
      <c r="D395" s="1" t="s">
        <v>45</v>
      </c>
      <c r="E395" s="1" t="s">
        <v>617</v>
      </c>
      <c r="F395" s="12">
        <v>0</v>
      </c>
      <c r="G395" s="12">
        <v>45.65</v>
      </c>
      <c r="H395" s="26" t="str">
        <f>MID(Tabla_Gtos_Ingresos7[[#This Row],[Subcuenta]],1,4)</f>
        <v>7000</v>
      </c>
      <c r="I395" s="27">
        <f>VALUE(MID(Tabla_Gtos_Ingresos7[[#This Row],[4 digitos]],1,3))</f>
        <v>700</v>
      </c>
      <c r="J395" s="27">
        <f>VALUE(MID(Tabla_Gtos_Ingresos7[[#This Row],[3 digitos]],1,2))</f>
        <v>70</v>
      </c>
      <c r="K395" s="28" t="str">
        <f>VLOOKUP(Tabla_Gtos_Ingresos7[[#This Row],[3 digitos]],PGC_Gtos_e_Ingresos[],4,FALSE)</f>
        <v>1a</v>
      </c>
      <c r="L395" s="30" t="str">
        <f>VLOOKUP(Tabla_Gtos_Ingresos7[[#This Row],[Grupo 1]],Tabla3[],4,FALSE)</f>
        <v>1. Importe Neto Cifra de Negocios</v>
      </c>
      <c r="M395" s="30" t="str">
        <f>VLOOKUP(Tabla_Gtos_Ingresos7[[#This Row],[Grupo 1]],Tabla3[],5,FALSE)</f>
        <v>1.a Ventas</v>
      </c>
      <c r="N395" s="28" t="str">
        <f>VLOOKUP(Tabla_Gtos_Ingresos7[[#This Row],[Grupo 1]],Tabla3[],10,FALSE)</f>
        <v>I</v>
      </c>
      <c r="O395" s="28" t="str">
        <f>VLOOKUP(Tabla_Gtos_Ingresos7[[#This Row],[Grupo 1]],Tabla3[],6,FALSE)</f>
        <v>Explotación</v>
      </c>
      <c r="P395" s="28">
        <f>VLOOKUP(Tabla_Gtos_Ingresos7[[#This Row],[Grupo 1]],Tabla3[],2,FALSE)</f>
        <v>1</v>
      </c>
      <c r="Q395" s="29" t="str">
        <f>VLOOKUP(Tabla_Gtos_Ingresos7[[#This Row],[3 digitos]],PGC_Gtos_e_Ingresos[],2,FALSE)</f>
        <v xml:space="preserve"> Ventas de mercaderías</v>
      </c>
      <c r="R395" s="30" t="str">
        <f>Tabla_Gtos_Ingresos7[[#This Row],[3 digitos]]&amp;"/"&amp;Tabla_Gtos_Ingresos7[[#This Row],[Nombre cuenta]]</f>
        <v>700/ Ventas de mercaderías</v>
      </c>
      <c r="S395" s="30">
        <f>YEAR(Tabla_Gtos_Ingresos7[[#This Row],[Fecha]])</f>
        <v>2010</v>
      </c>
      <c r="T395" s="27">
        <f>MONTH(Tabla_Gtos_Ingresos7[[#This Row],[Fecha]])</f>
        <v>9</v>
      </c>
      <c r="U395" s="30">
        <f>ROUNDUP(MONTH(Tabla_Gtos_Ingresos7[[#This Row],[Fecha]])/3, 0)</f>
        <v>3</v>
      </c>
      <c r="V395" s="30">
        <f>WEEKNUM(Tabla_Gtos_Ingresos7[[#This Row],[Fecha]])</f>
        <v>40</v>
      </c>
      <c r="W395" s="30">
        <f>(Tabla_Gtos_Ingresos7[[#This Row],[Factor]]*Tabla_Gtos_Ingresos7[[#This Row],[Haber]])+(Tabla_Gtos_Ingresos7[[#This Row],[Factor]]*Tabla_Gtos_Ingresos7[[#This Row],[Debe]])</f>
        <v>45.65</v>
      </c>
      <c r="X395" s="30">
        <f>VLOOKUP(Tabla_Gtos_Ingresos7[[#This Row],[3 digitos]],PGC_Gtos_e_Ingresos[],3,FALSE)</f>
        <v>1</v>
      </c>
    </row>
    <row r="396" spans="1:24">
      <c r="A396" s="1">
        <v>2150</v>
      </c>
      <c r="B396" s="13">
        <v>40450</v>
      </c>
      <c r="C396" s="15">
        <v>70000174</v>
      </c>
      <c r="D396" s="1" t="s">
        <v>45</v>
      </c>
      <c r="E396" s="1" t="s">
        <v>551</v>
      </c>
      <c r="F396" s="12">
        <v>0</v>
      </c>
      <c r="G396" s="12">
        <v>33.44</v>
      </c>
      <c r="H396" s="26" t="str">
        <f>MID(Tabla_Gtos_Ingresos7[[#This Row],[Subcuenta]],1,4)</f>
        <v>7000</v>
      </c>
      <c r="I396" s="27">
        <f>VALUE(MID(Tabla_Gtos_Ingresos7[[#This Row],[4 digitos]],1,3))</f>
        <v>700</v>
      </c>
      <c r="J396" s="27">
        <f>VALUE(MID(Tabla_Gtos_Ingresos7[[#This Row],[3 digitos]],1,2))</f>
        <v>70</v>
      </c>
      <c r="K396" s="28" t="str">
        <f>VLOOKUP(Tabla_Gtos_Ingresos7[[#This Row],[3 digitos]],PGC_Gtos_e_Ingresos[],4,FALSE)</f>
        <v>1a</v>
      </c>
      <c r="L396" s="30" t="str">
        <f>VLOOKUP(Tabla_Gtos_Ingresos7[[#This Row],[Grupo 1]],Tabla3[],4,FALSE)</f>
        <v>1. Importe Neto Cifra de Negocios</v>
      </c>
      <c r="M396" s="30" t="str">
        <f>VLOOKUP(Tabla_Gtos_Ingresos7[[#This Row],[Grupo 1]],Tabla3[],5,FALSE)</f>
        <v>1.a Ventas</v>
      </c>
      <c r="N396" s="28" t="str">
        <f>VLOOKUP(Tabla_Gtos_Ingresos7[[#This Row],[Grupo 1]],Tabla3[],10,FALSE)</f>
        <v>I</v>
      </c>
      <c r="O396" s="28" t="str">
        <f>VLOOKUP(Tabla_Gtos_Ingresos7[[#This Row],[Grupo 1]],Tabla3[],6,FALSE)</f>
        <v>Explotación</v>
      </c>
      <c r="P396" s="28">
        <f>VLOOKUP(Tabla_Gtos_Ingresos7[[#This Row],[Grupo 1]],Tabla3[],2,FALSE)</f>
        <v>1</v>
      </c>
      <c r="Q396" s="29" t="str">
        <f>VLOOKUP(Tabla_Gtos_Ingresos7[[#This Row],[3 digitos]],PGC_Gtos_e_Ingresos[],2,FALSE)</f>
        <v xml:space="preserve"> Ventas de mercaderías</v>
      </c>
      <c r="R396" s="30" t="str">
        <f>Tabla_Gtos_Ingresos7[[#This Row],[3 digitos]]&amp;"/"&amp;Tabla_Gtos_Ingresos7[[#This Row],[Nombre cuenta]]</f>
        <v>700/ Ventas de mercaderías</v>
      </c>
      <c r="S396" s="30">
        <f>YEAR(Tabla_Gtos_Ingresos7[[#This Row],[Fecha]])</f>
        <v>2010</v>
      </c>
      <c r="T396" s="27">
        <f>MONTH(Tabla_Gtos_Ingresos7[[#This Row],[Fecha]])</f>
        <v>9</v>
      </c>
      <c r="U396" s="30">
        <f>ROUNDUP(MONTH(Tabla_Gtos_Ingresos7[[#This Row],[Fecha]])/3, 0)</f>
        <v>3</v>
      </c>
      <c r="V396" s="30">
        <f>WEEKNUM(Tabla_Gtos_Ingresos7[[#This Row],[Fecha]])</f>
        <v>40</v>
      </c>
      <c r="W396" s="30">
        <f>(Tabla_Gtos_Ingresos7[[#This Row],[Factor]]*Tabla_Gtos_Ingresos7[[#This Row],[Haber]])+(Tabla_Gtos_Ingresos7[[#This Row],[Factor]]*Tabla_Gtos_Ingresos7[[#This Row],[Debe]])</f>
        <v>33.44</v>
      </c>
      <c r="X396" s="30">
        <f>VLOOKUP(Tabla_Gtos_Ingresos7[[#This Row],[3 digitos]],PGC_Gtos_e_Ingresos[],3,FALSE)</f>
        <v>1</v>
      </c>
    </row>
    <row r="397" spans="1:24">
      <c r="A397" s="1">
        <v>2151</v>
      </c>
      <c r="B397" s="13">
        <v>40450</v>
      </c>
      <c r="C397" s="15">
        <v>70000175</v>
      </c>
      <c r="D397" s="1" t="s">
        <v>45</v>
      </c>
      <c r="E397" s="2" t="s">
        <v>593</v>
      </c>
      <c r="F397" s="12">
        <v>0</v>
      </c>
      <c r="G397" s="12">
        <v>62.72</v>
      </c>
      <c r="H397" s="26" t="str">
        <f>MID(Tabla_Gtos_Ingresos7[[#This Row],[Subcuenta]],1,4)</f>
        <v>7000</v>
      </c>
      <c r="I397" s="27">
        <f>VALUE(MID(Tabla_Gtos_Ingresos7[[#This Row],[4 digitos]],1,3))</f>
        <v>700</v>
      </c>
      <c r="J397" s="27">
        <f>VALUE(MID(Tabla_Gtos_Ingresos7[[#This Row],[3 digitos]],1,2))</f>
        <v>70</v>
      </c>
      <c r="K397" s="28" t="str">
        <f>VLOOKUP(Tabla_Gtos_Ingresos7[[#This Row],[3 digitos]],PGC_Gtos_e_Ingresos[],4,FALSE)</f>
        <v>1a</v>
      </c>
      <c r="L397" s="30" t="str">
        <f>VLOOKUP(Tabla_Gtos_Ingresos7[[#This Row],[Grupo 1]],Tabla3[],4,FALSE)</f>
        <v>1. Importe Neto Cifra de Negocios</v>
      </c>
      <c r="M397" s="30" t="str">
        <f>VLOOKUP(Tabla_Gtos_Ingresos7[[#This Row],[Grupo 1]],Tabla3[],5,FALSE)</f>
        <v>1.a Ventas</v>
      </c>
      <c r="N397" s="28" t="str">
        <f>VLOOKUP(Tabla_Gtos_Ingresos7[[#This Row],[Grupo 1]],Tabla3[],10,FALSE)</f>
        <v>I</v>
      </c>
      <c r="O397" s="28" t="str">
        <f>VLOOKUP(Tabla_Gtos_Ingresos7[[#This Row],[Grupo 1]],Tabla3[],6,FALSE)</f>
        <v>Explotación</v>
      </c>
      <c r="P397" s="28">
        <f>VLOOKUP(Tabla_Gtos_Ingresos7[[#This Row],[Grupo 1]],Tabla3[],2,FALSE)</f>
        <v>1</v>
      </c>
      <c r="Q397" s="29" t="str">
        <f>VLOOKUP(Tabla_Gtos_Ingresos7[[#This Row],[3 digitos]],PGC_Gtos_e_Ingresos[],2,FALSE)</f>
        <v xml:space="preserve"> Ventas de mercaderías</v>
      </c>
      <c r="R397" s="30" t="str">
        <f>Tabla_Gtos_Ingresos7[[#This Row],[3 digitos]]&amp;"/"&amp;Tabla_Gtos_Ingresos7[[#This Row],[Nombre cuenta]]</f>
        <v>700/ Ventas de mercaderías</v>
      </c>
      <c r="S397" s="30">
        <f>YEAR(Tabla_Gtos_Ingresos7[[#This Row],[Fecha]])</f>
        <v>2010</v>
      </c>
      <c r="T397" s="27">
        <f>MONTH(Tabla_Gtos_Ingresos7[[#This Row],[Fecha]])</f>
        <v>9</v>
      </c>
      <c r="U397" s="30">
        <f>ROUNDUP(MONTH(Tabla_Gtos_Ingresos7[[#This Row],[Fecha]])/3, 0)</f>
        <v>3</v>
      </c>
      <c r="V397" s="30">
        <f>WEEKNUM(Tabla_Gtos_Ingresos7[[#This Row],[Fecha]])</f>
        <v>40</v>
      </c>
      <c r="W397" s="30">
        <f>(Tabla_Gtos_Ingresos7[[#This Row],[Factor]]*Tabla_Gtos_Ingresos7[[#This Row],[Haber]])+(Tabla_Gtos_Ingresos7[[#This Row],[Factor]]*Tabla_Gtos_Ingresos7[[#This Row],[Debe]])</f>
        <v>62.72</v>
      </c>
      <c r="X397" s="30">
        <f>VLOOKUP(Tabla_Gtos_Ingresos7[[#This Row],[3 digitos]],PGC_Gtos_e_Ingresos[],3,FALSE)</f>
        <v>1</v>
      </c>
    </row>
    <row r="398" spans="1:24">
      <c r="A398" s="1">
        <v>2152</v>
      </c>
      <c r="B398" s="13">
        <v>40450</v>
      </c>
      <c r="C398" s="15">
        <v>70000176</v>
      </c>
      <c r="D398" s="1" t="s">
        <v>45</v>
      </c>
      <c r="E398" s="1" t="s">
        <v>618</v>
      </c>
      <c r="F398" s="12">
        <v>0</v>
      </c>
      <c r="G398" s="12">
        <v>185.68</v>
      </c>
      <c r="H398" s="26" t="str">
        <f>MID(Tabla_Gtos_Ingresos7[[#This Row],[Subcuenta]],1,4)</f>
        <v>7000</v>
      </c>
      <c r="I398" s="27">
        <f>VALUE(MID(Tabla_Gtos_Ingresos7[[#This Row],[4 digitos]],1,3))</f>
        <v>700</v>
      </c>
      <c r="J398" s="27">
        <f>VALUE(MID(Tabla_Gtos_Ingresos7[[#This Row],[3 digitos]],1,2))</f>
        <v>70</v>
      </c>
      <c r="K398" s="28" t="str">
        <f>VLOOKUP(Tabla_Gtos_Ingresos7[[#This Row],[3 digitos]],PGC_Gtos_e_Ingresos[],4,FALSE)</f>
        <v>1a</v>
      </c>
      <c r="L398" s="30" t="str">
        <f>VLOOKUP(Tabla_Gtos_Ingresos7[[#This Row],[Grupo 1]],Tabla3[],4,FALSE)</f>
        <v>1. Importe Neto Cifra de Negocios</v>
      </c>
      <c r="M398" s="30" t="str">
        <f>VLOOKUP(Tabla_Gtos_Ingresos7[[#This Row],[Grupo 1]],Tabla3[],5,FALSE)</f>
        <v>1.a Ventas</v>
      </c>
      <c r="N398" s="28" t="str">
        <f>VLOOKUP(Tabla_Gtos_Ingresos7[[#This Row],[Grupo 1]],Tabla3[],10,FALSE)</f>
        <v>I</v>
      </c>
      <c r="O398" s="28" t="str">
        <f>VLOOKUP(Tabla_Gtos_Ingresos7[[#This Row],[Grupo 1]],Tabla3[],6,FALSE)</f>
        <v>Explotación</v>
      </c>
      <c r="P398" s="28">
        <f>VLOOKUP(Tabla_Gtos_Ingresos7[[#This Row],[Grupo 1]],Tabla3[],2,FALSE)</f>
        <v>1</v>
      </c>
      <c r="Q398" s="29" t="str">
        <f>VLOOKUP(Tabla_Gtos_Ingresos7[[#This Row],[3 digitos]],PGC_Gtos_e_Ingresos[],2,FALSE)</f>
        <v xml:space="preserve"> Ventas de mercaderías</v>
      </c>
      <c r="R398" s="30" t="str">
        <f>Tabla_Gtos_Ingresos7[[#This Row],[3 digitos]]&amp;"/"&amp;Tabla_Gtos_Ingresos7[[#This Row],[Nombre cuenta]]</f>
        <v>700/ Ventas de mercaderías</v>
      </c>
      <c r="S398" s="30">
        <f>YEAR(Tabla_Gtos_Ingresos7[[#This Row],[Fecha]])</f>
        <v>2010</v>
      </c>
      <c r="T398" s="27">
        <f>MONTH(Tabla_Gtos_Ingresos7[[#This Row],[Fecha]])</f>
        <v>9</v>
      </c>
      <c r="U398" s="30">
        <f>ROUNDUP(MONTH(Tabla_Gtos_Ingresos7[[#This Row],[Fecha]])/3, 0)</f>
        <v>3</v>
      </c>
      <c r="V398" s="30">
        <f>WEEKNUM(Tabla_Gtos_Ingresos7[[#This Row],[Fecha]])</f>
        <v>40</v>
      </c>
      <c r="W398" s="30">
        <f>(Tabla_Gtos_Ingresos7[[#This Row],[Factor]]*Tabla_Gtos_Ingresos7[[#This Row],[Haber]])+(Tabla_Gtos_Ingresos7[[#This Row],[Factor]]*Tabla_Gtos_Ingresos7[[#This Row],[Debe]])</f>
        <v>185.68</v>
      </c>
      <c r="X398" s="30">
        <f>VLOOKUP(Tabla_Gtos_Ingresos7[[#This Row],[3 digitos]],PGC_Gtos_e_Ingresos[],3,FALSE)</f>
        <v>1</v>
      </c>
    </row>
    <row r="399" spans="1:24">
      <c r="A399" s="1">
        <v>2153</v>
      </c>
      <c r="B399" s="13">
        <v>40450</v>
      </c>
      <c r="C399" s="15">
        <v>70000177</v>
      </c>
      <c r="D399" s="1" t="s">
        <v>45</v>
      </c>
      <c r="E399" s="2" t="s">
        <v>594</v>
      </c>
      <c r="F399" s="12">
        <v>0</v>
      </c>
      <c r="G399" s="12">
        <v>92.84</v>
      </c>
      <c r="H399" s="26" t="str">
        <f>MID(Tabla_Gtos_Ingresos7[[#This Row],[Subcuenta]],1,4)</f>
        <v>7000</v>
      </c>
      <c r="I399" s="27">
        <f>VALUE(MID(Tabla_Gtos_Ingresos7[[#This Row],[4 digitos]],1,3))</f>
        <v>700</v>
      </c>
      <c r="J399" s="27">
        <f>VALUE(MID(Tabla_Gtos_Ingresos7[[#This Row],[3 digitos]],1,2))</f>
        <v>70</v>
      </c>
      <c r="K399" s="28" t="str">
        <f>VLOOKUP(Tabla_Gtos_Ingresos7[[#This Row],[3 digitos]],PGC_Gtos_e_Ingresos[],4,FALSE)</f>
        <v>1a</v>
      </c>
      <c r="L399" s="30" t="str">
        <f>VLOOKUP(Tabla_Gtos_Ingresos7[[#This Row],[Grupo 1]],Tabla3[],4,FALSE)</f>
        <v>1. Importe Neto Cifra de Negocios</v>
      </c>
      <c r="M399" s="30" t="str">
        <f>VLOOKUP(Tabla_Gtos_Ingresos7[[#This Row],[Grupo 1]],Tabla3[],5,FALSE)</f>
        <v>1.a Ventas</v>
      </c>
      <c r="N399" s="28" t="str">
        <f>VLOOKUP(Tabla_Gtos_Ingresos7[[#This Row],[Grupo 1]],Tabla3[],10,FALSE)</f>
        <v>I</v>
      </c>
      <c r="O399" s="28" t="str">
        <f>VLOOKUP(Tabla_Gtos_Ingresos7[[#This Row],[Grupo 1]],Tabla3[],6,FALSE)</f>
        <v>Explotación</v>
      </c>
      <c r="P399" s="28">
        <f>VLOOKUP(Tabla_Gtos_Ingresos7[[#This Row],[Grupo 1]],Tabla3[],2,FALSE)</f>
        <v>1</v>
      </c>
      <c r="Q399" s="29" t="str">
        <f>VLOOKUP(Tabla_Gtos_Ingresos7[[#This Row],[3 digitos]],PGC_Gtos_e_Ingresos[],2,FALSE)</f>
        <v xml:space="preserve"> Ventas de mercaderías</v>
      </c>
      <c r="R399" s="30" t="str">
        <f>Tabla_Gtos_Ingresos7[[#This Row],[3 digitos]]&amp;"/"&amp;Tabla_Gtos_Ingresos7[[#This Row],[Nombre cuenta]]</f>
        <v>700/ Ventas de mercaderías</v>
      </c>
      <c r="S399" s="30">
        <f>YEAR(Tabla_Gtos_Ingresos7[[#This Row],[Fecha]])</f>
        <v>2010</v>
      </c>
      <c r="T399" s="27">
        <f>MONTH(Tabla_Gtos_Ingresos7[[#This Row],[Fecha]])</f>
        <v>9</v>
      </c>
      <c r="U399" s="30">
        <f>ROUNDUP(MONTH(Tabla_Gtos_Ingresos7[[#This Row],[Fecha]])/3, 0)</f>
        <v>3</v>
      </c>
      <c r="V399" s="30">
        <f>WEEKNUM(Tabla_Gtos_Ingresos7[[#This Row],[Fecha]])</f>
        <v>40</v>
      </c>
      <c r="W399" s="30">
        <f>(Tabla_Gtos_Ingresos7[[#This Row],[Factor]]*Tabla_Gtos_Ingresos7[[#This Row],[Haber]])+(Tabla_Gtos_Ingresos7[[#This Row],[Factor]]*Tabla_Gtos_Ingresos7[[#This Row],[Debe]])</f>
        <v>92.84</v>
      </c>
      <c r="X399" s="30">
        <f>VLOOKUP(Tabla_Gtos_Ingresos7[[#This Row],[3 digitos]],PGC_Gtos_e_Ingresos[],3,FALSE)</f>
        <v>1</v>
      </c>
    </row>
    <row r="400" spans="1:24">
      <c r="A400" s="1">
        <v>2154</v>
      </c>
      <c r="B400" s="13">
        <v>40450</v>
      </c>
      <c r="C400" s="15">
        <v>70000178</v>
      </c>
      <c r="D400" s="1" t="s">
        <v>45</v>
      </c>
      <c r="E400" s="1" t="s">
        <v>61</v>
      </c>
      <c r="F400" s="12">
        <v>0</v>
      </c>
      <c r="G400" s="12">
        <v>372</v>
      </c>
      <c r="H400" s="26" t="str">
        <f>MID(Tabla_Gtos_Ingresos7[[#This Row],[Subcuenta]],1,4)</f>
        <v>7000</v>
      </c>
      <c r="I400" s="27">
        <f>VALUE(MID(Tabla_Gtos_Ingresos7[[#This Row],[4 digitos]],1,3))</f>
        <v>700</v>
      </c>
      <c r="J400" s="27">
        <f>VALUE(MID(Tabla_Gtos_Ingresos7[[#This Row],[3 digitos]],1,2))</f>
        <v>70</v>
      </c>
      <c r="K400" s="28" t="str">
        <f>VLOOKUP(Tabla_Gtos_Ingresos7[[#This Row],[3 digitos]],PGC_Gtos_e_Ingresos[],4,FALSE)</f>
        <v>1a</v>
      </c>
      <c r="L400" s="30" t="str">
        <f>VLOOKUP(Tabla_Gtos_Ingresos7[[#This Row],[Grupo 1]],Tabla3[],4,FALSE)</f>
        <v>1. Importe Neto Cifra de Negocios</v>
      </c>
      <c r="M400" s="30" t="str">
        <f>VLOOKUP(Tabla_Gtos_Ingresos7[[#This Row],[Grupo 1]],Tabla3[],5,FALSE)</f>
        <v>1.a Ventas</v>
      </c>
      <c r="N400" s="28" t="str">
        <f>VLOOKUP(Tabla_Gtos_Ingresos7[[#This Row],[Grupo 1]],Tabla3[],10,FALSE)</f>
        <v>I</v>
      </c>
      <c r="O400" s="28" t="str">
        <f>VLOOKUP(Tabla_Gtos_Ingresos7[[#This Row],[Grupo 1]],Tabla3[],6,FALSE)</f>
        <v>Explotación</v>
      </c>
      <c r="P400" s="28">
        <f>VLOOKUP(Tabla_Gtos_Ingresos7[[#This Row],[Grupo 1]],Tabla3[],2,FALSE)</f>
        <v>1</v>
      </c>
      <c r="Q400" s="29" t="str">
        <f>VLOOKUP(Tabla_Gtos_Ingresos7[[#This Row],[3 digitos]],PGC_Gtos_e_Ingresos[],2,FALSE)</f>
        <v xml:space="preserve"> Ventas de mercaderías</v>
      </c>
      <c r="R400" s="30" t="str">
        <f>Tabla_Gtos_Ingresos7[[#This Row],[3 digitos]]&amp;"/"&amp;Tabla_Gtos_Ingresos7[[#This Row],[Nombre cuenta]]</f>
        <v>700/ Ventas de mercaderías</v>
      </c>
      <c r="S400" s="30">
        <f>YEAR(Tabla_Gtos_Ingresos7[[#This Row],[Fecha]])</f>
        <v>2010</v>
      </c>
      <c r="T400" s="27">
        <f>MONTH(Tabla_Gtos_Ingresos7[[#This Row],[Fecha]])</f>
        <v>9</v>
      </c>
      <c r="U400" s="30">
        <f>ROUNDUP(MONTH(Tabla_Gtos_Ingresos7[[#This Row],[Fecha]])/3, 0)</f>
        <v>3</v>
      </c>
      <c r="V400" s="30">
        <f>WEEKNUM(Tabla_Gtos_Ingresos7[[#This Row],[Fecha]])</f>
        <v>40</v>
      </c>
      <c r="W400" s="30">
        <f>(Tabla_Gtos_Ingresos7[[#This Row],[Factor]]*Tabla_Gtos_Ingresos7[[#This Row],[Haber]])+(Tabla_Gtos_Ingresos7[[#This Row],[Factor]]*Tabla_Gtos_Ingresos7[[#This Row],[Debe]])</f>
        <v>372</v>
      </c>
      <c r="X400" s="30">
        <f>VLOOKUP(Tabla_Gtos_Ingresos7[[#This Row],[3 digitos]],PGC_Gtos_e_Ingresos[],3,FALSE)</f>
        <v>1</v>
      </c>
    </row>
    <row r="401" spans="1:24">
      <c r="A401" s="1">
        <v>2155</v>
      </c>
      <c r="B401" s="13">
        <v>40450</v>
      </c>
      <c r="C401" s="15">
        <v>70000179</v>
      </c>
      <c r="D401" s="1" t="s">
        <v>45</v>
      </c>
      <c r="E401" s="2" t="s">
        <v>619</v>
      </c>
      <c r="F401" s="12">
        <v>0</v>
      </c>
      <c r="G401" s="12">
        <v>36.99</v>
      </c>
      <c r="H401" s="26" t="str">
        <f>MID(Tabla_Gtos_Ingresos7[[#This Row],[Subcuenta]],1,4)</f>
        <v>7000</v>
      </c>
      <c r="I401" s="27">
        <f>VALUE(MID(Tabla_Gtos_Ingresos7[[#This Row],[4 digitos]],1,3))</f>
        <v>700</v>
      </c>
      <c r="J401" s="27">
        <f>VALUE(MID(Tabla_Gtos_Ingresos7[[#This Row],[3 digitos]],1,2))</f>
        <v>70</v>
      </c>
      <c r="K401" s="28" t="str">
        <f>VLOOKUP(Tabla_Gtos_Ingresos7[[#This Row],[3 digitos]],PGC_Gtos_e_Ingresos[],4,FALSE)</f>
        <v>1a</v>
      </c>
      <c r="L401" s="30" t="str">
        <f>VLOOKUP(Tabla_Gtos_Ingresos7[[#This Row],[Grupo 1]],Tabla3[],4,FALSE)</f>
        <v>1. Importe Neto Cifra de Negocios</v>
      </c>
      <c r="M401" s="30" t="str">
        <f>VLOOKUP(Tabla_Gtos_Ingresos7[[#This Row],[Grupo 1]],Tabla3[],5,FALSE)</f>
        <v>1.a Ventas</v>
      </c>
      <c r="N401" s="28" t="str">
        <f>VLOOKUP(Tabla_Gtos_Ingresos7[[#This Row],[Grupo 1]],Tabla3[],10,FALSE)</f>
        <v>I</v>
      </c>
      <c r="O401" s="28" t="str">
        <f>VLOOKUP(Tabla_Gtos_Ingresos7[[#This Row],[Grupo 1]],Tabla3[],6,FALSE)</f>
        <v>Explotación</v>
      </c>
      <c r="P401" s="28">
        <f>VLOOKUP(Tabla_Gtos_Ingresos7[[#This Row],[Grupo 1]],Tabla3[],2,FALSE)</f>
        <v>1</v>
      </c>
      <c r="Q401" s="29" t="str">
        <f>VLOOKUP(Tabla_Gtos_Ingresos7[[#This Row],[3 digitos]],PGC_Gtos_e_Ingresos[],2,FALSE)</f>
        <v xml:space="preserve"> Ventas de mercaderías</v>
      </c>
      <c r="R401" s="30" t="str">
        <f>Tabla_Gtos_Ingresos7[[#This Row],[3 digitos]]&amp;"/"&amp;Tabla_Gtos_Ingresos7[[#This Row],[Nombre cuenta]]</f>
        <v>700/ Ventas de mercaderías</v>
      </c>
      <c r="S401" s="30">
        <f>YEAR(Tabla_Gtos_Ingresos7[[#This Row],[Fecha]])</f>
        <v>2010</v>
      </c>
      <c r="T401" s="27">
        <f>MONTH(Tabla_Gtos_Ingresos7[[#This Row],[Fecha]])</f>
        <v>9</v>
      </c>
      <c r="U401" s="30">
        <f>ROUNDUP(MONTH(Tabla_Gtos_Ingresos7[[#This Row],[Fecha]])/3, 0)</f>
        <v>3</v>
      </c>
      <c r="V401" s="30">
        <f>WEEKNUM(Tabla_Gtos_Ingresos7[[#This Row],[Fecha]])</f>
        <v>40</v>
      </c>
      <c r="W401" s="30">
        <f>(Tabla_Gtos_Ingresos7[[#This Row],[Factor]]*Tabla_Gtos_Ingresos7[[#This Row],[Haber]])+(Tabla_Gtos_Ingresos7[[#This Row],[Factor]]*Tabla_Gtos_Ingresos7[[#This Row],[Debe]])</f>
        <v>36.99</v>
      </c>
      <c r="X401" s="30">
        <f>VLOOKUP(Tabla_Gtos_Ingresos7[[#This Row],[3 digitos]],PGC_Gtos_e_Ingresos[],3,FALSE)</f>
        <v>1</v>
      </c>
    </row>
    <row r="402" spans="1:24">
      <c r="A402" s="1">
        <v>2154</v>
      </c>
      <c r="B402" s="13">
        <v>40450</v>
      </c>
      <c r="C402" s="15">
        <v>70000006</v>
      </c>
      <c r="D402" s="1" t="s">
        <v>64</v>
      </c>
      <c r="E402" s="1" t="s">
        <v>61</v>
      </c>
      <c r="F402" s="12">
        <v>0</v>
      </c>
      <c r="G402" s="12">
        <v>256</v>
      </c>
      <c r="H402" s="26" t="str">
        <f>MID(Tabla_Gtos_Ingresos7[[#This Row],[Subcuenta]],1,4)</f>
        <v>7000</v>
      </c>
      <c r="I402" s="27">
        <f>VALUE(MID(Tabla_Gtos_Ingresos7[[#This Row],[4 digitos]],1,3))</f>
        <v>700</v>
      </c>
      <c r="J402" s="27">
        <f>VALUE(MID(Tabla_Gtos_Ingresos7[[#This Row],[3 digitos]],1,2))</f>
        <v>70</v>
      </c>
      <c r="K402" s="28" t="str">
        <f>VLOOKUP(Tabla_Gtos_Ingresos7[[#This Row],[3 digitos]],PGC_Gtos_e_Ingresos[],4,FALSE)</f>
        <v>1a</v>
      </c>
      <c r="L402" s="30" t="str">
        <f>VLOOKUP(Tabla_Gtos_Ingresos7[[#This Row],[Grupo 1]],Tabla3[],4,FALSE)</f>
        <v>1. Importe Neto Cifra de Negocios</v>
      </c>
      <c r="M402" s="30" t="str">
        <f>VLOOKUP(Tabla_Gtos_Ingresos7[[#This Row],[Grupo 1]],Tabla3[],5,FALSE)</f>
        <v>1.a Ventas</v>
      </c>
      <c r="N402" s="28" t="str">
        <f>VLOOKUP(Tabla_Gtos_Ingresos7[[#This Row],[Grupo 1]],Tabla3[],10,FALSE)</f>
        <v>I</v>
      </c>
      <c r="O402" s="28" t="str">
        <f>VLOOKUP(Tabla_Gtos_Ingresos7[[#This Row],[Grupo 1]],Tabla3[],6,FALSE)</f>
        <v>Explotación</v>
      </c>
      <c r="P402" s="28">
        <f>VLOOKUP(Tabla_Gtos_Ingresos7[[#This Row],[Grupo 1]],Tabla3[],2,FALSE)</f>
        <v>1</v>
      </c>
      <c r="Q402" s="29" t="str">
        <f>VLOOKUP(Tabla_Gtos_Ingresos7[[#This Row],[3 digitos]],PGC_Gtos_e_Ingresos[],2,FALSE)</f>
        <v xml:space="preserve"> Ventas de mercaderías</v>
      </c>
      <c r="R402" s="30" t="str">
        <f>Tabla_Gtos_Ingresos7[[#This Row],[3 digitos]]&amp;"/"&amp;Tabla_Gtos_Ingresos7[[#This Row],[Nombre cuenta]]</f>
        <v>700/ Ventas de mercaderías</v>
      </c>
      <c r="S402" s="30">
        <f>YEAR(Tabla_Gtos_Ingresos7[[#This Row],[Fecha]])</f>
        <v>2010</v>
      </c>
      <c r="T402" s="27">
        <f>MONTH(Tabla_Gtos_Ingresos7[[#This Row],[Fecha]])</f>
        <v>9</v>
      </c>
      <c r="U402" s="30">
        <f>ROUNDUP(MONTH(Tabla_Gtos_Ingresos7[[#This Row],[Fecha]])/3, 0)</f>
        <v>3</v>
      </c>
      <c r="V402" s="30">
        <f>WEEKNUM(Tabla_Gtos_Ingresos7[[#This Row],[Fecha]])</f>
        <v>40</v>
      </c>
      <c r="W402" s="30">
        <f>(Tabla_Gtos_Ingresos7[[#This Row],[Factor]]*Tabla_Gtos_Ingresos7[[#This Row],[Haber]])+(Tabla_Gtos_Ingresos7[[#This Row],[Factor]]*Tabla_Gtos_Ingresos7[[#This Row],[Debe]])</f>
        <v>256</v>
      </c>
      <c r="X402" s="30">
        <f>VLOOKUP(Tabla_Gtos_Ingresos7[[#This Row],[3 digitos]],PGC_Gtos_e_Ingresos[],3,FALSE)</f>
        <v>1</v>
      </c>
    </row>
    <row r="403" spans="1:24">
      <c r="A403" s="1">
        <v>2479</v>
      </c>
      <c r="B403" s="13">
        <v>40480</v>
      </c>
      <c r="C403" s="15">
        <v>62200068</v>
      </c>
      <c r="D403" s="1" t="s">
        <v>21</v>
      </c>
      <c r="E403" s="1" t="s">
        <v>930</v>
      </c>
      <c r="F403" s="12">
        <v>1323.22</v>
      </c>
      <c r="G403" s="12">
        <v>0</v>
      </c>
      <c r="H403" s="26" t="str">
        <f>MID(Tabla_Gtos_Ingresos7[[#This Row],[Subcuenta]],1,4)</f>
        <v>6220</v>
      </c>
      <c r="I403" s="27">
        <f>VALUE(MID(Tabla_Gtos_Ingresos7[[#This Row],[4 digitos]],1,3))</f>
        <v>622</v>
      </c>
      <c r="J403" s="27">
        <f>VALUE(MID(Tabla_Gtos_Ingresos7[[#This Row],[3 digitos]],1,2))</f>
        <v>62</v>
      </c>
      <c r="K403" s="28" t="str">
        <f>VLOOKUP(Tabla_Gtos_Ingresos7[[#This Row],[3 digitos]],PGC_Gtos_e_Ingresos[],4,FALSE)</f>
        <v>7.a</v>
      </c>
      <c r="L403" s="30" t="str">
        <f>VLOOKUP(Tabla_Gtos_Ingresos7[[#This Row],[Grupo 1]],Tabla3[],4,FALSE)</f>
        <v>7. Otros Gastos de Explotación</v>
      </c>
      <c r="M403" s="30" t="str">
        <f>VLOOKUP(Tabla_Gtos_Ingresos7[[#This Row],[Grupo 1]],Tabla3[],5,FALSE)</f>
        <v>7.a Servicios Exteriores</v>
      </c>
      <c r="N403" s="28" t="str">
        <f>VLOOKUP(Tabla_Gtos_Ingresos7[[#This Row],[Grupo 1]],Tabla3[],10,FALSE)</f>
        <v>G</v>
      </c>
      <c r="O403" s="28" t="str">
        <f>VLOOKUP(Tabla_Gtos_Ingresos7[[#This Row],[Grupo 1]],Tabla3[],6,FALSE)</f>
        <v>Explotación</v>
      </c>
      <c r="P403" s="28">
        <f>VLOOKUP(Tabla_Gtos_Ingresos7[[#This Row],[Grupo 1]],Tabla3[],2,FALSE)</f>
        <v>7</v>
      </c>
      <c r="Q403" s="29" t="str">
        <f>VLOOKUP(Tabla_Gtos_Ingresos7[[#This Row],[3 digitos]],PGC_Gtos_e_Ingresos[],2,FALSE)</f>
        <v xml:space="preserve"> Reparaciones y conservación</v>
      </c>
      <c r="R403" s="30" t="str">
        <f>Tabla_Gtos_Ingresos7[[#This Row],[3 digitos]]&amp;"/"&amp;Tabla_Gtos_Ingresos7[[#This Row],[Nombre cuenta]]</f>
        <v>622/ Reparaciones y conservación</v>
      </c>
      <c r="S403" s="30">
        <f>YEAR(Tabla_Gtos_Ingresos7[[#This Row],[Fecha]])</f>
        <v>2010</v>
      </c>
      <c r="T403" s="27">
        <f>MONTH(Tabla_Gtos_Ingresos7[[#This Row],[Fecha]])</f>
        <v>10</v>
      </c>
      <c r="U403" s="30">
        <f>ROUNDUP(MONTH(Tabla_Gtos_Ingresos7[[#This Row],[Fecha]])/3, 0)</f>
        <v>4</v>
      </c>
      <c r="V403" s="30">
        <f>WEEKNUM(Tabla_Gtos_Ingresos7[[#This Row],[Fecha]])</f>
        <v>44</v>
      </c>
      <c r="W403" s="30">
        <f>(Tabla_Gtos_Ingresos7[[#This Row],[Factor]]*Tabla_Gtos_Ingresos7[[#This Row],[Haber]])+(Tabla_Gtos_Ingresos7[[#This Row],[Factor]]*Tabla_Gtos_Ingresos7[[#This Row],[Debe]])</f>
        <v>-1323.22</v>
      </c>
      <c r="X403" s="30">
        <f>VLOOKUP(Tabla_Gtos_Ingresos7[[#This Row],[3 digitos]],PGC_Gtos_e_Ingresos[],3,FALSE)</f>
        <v>-1</v>
      </c>
    </row>
    <row r="404" spans="1:24">
      <c r="A404" s="1">
        <v>2477</v>
      </c>
      <c r="B404" s="13">
        <v>40480</v>
      </c>
      <c r="C404" s="15">
        <v>62400041</v>
      </c>
      <c r="D404" s="1" t="s">
        <v>23</v>
      </c>
      <c r="E404" s="1" t="s">
        <v>466</v>
      </c>
      <c r="F404" s="12">
        <v>1716</v>
      </c>
      <c r="G404" s="12">
        <v>0</v>
      </c>
      <c r="H404" s="26" t="str">
        <f>MID(Tabla_Gtos_Ingresos7[[#This Row],[Subcuenta]],1,4)</f>
        <v>6240</v>
      </c>
      <c r="I404" s="27">
        <f>VALUE(MID(Tabla_Gtos_Ingresos7[[#This Row],[4 digitos]],1,3))</f>
        <v>624</v>
      </c>
      <c r="J404" s="27">
        <f>VALUE(MID(Tabla_Gtos_Ingresos7[[#This Row],[3 digitos]],1,2))</f>
        <v>62</v>
      </c>
      <c r="K404" s="28" t="str">
        <f>VLOOKUP(Tabla_Gtos_Ingresos7[[#This Row],[3 digitos]],PGC_Gtos_e_Ingresos[],4,FALSE)</f>
        <v>7.a</v>
      </c>
      <c r="L404" s="30" t="str">
        <f>VLOOKUP(Tabla_Gtos_Ingresos7[[#This Row],[Grupo 1]],Tabla3[],4,FALSE)</f>
        <v>7. Otros Gastos de Explotación</v>
      </c>
      <c r="M404" s="30" t="str">
        <f>VLOOKUP(Tabla_Gtos_Ingresos7[[#This Row],[Grupo 1]],Tabla3[],5,FALSE)</f>
        <v>7.a Servicios Exteriores</v>
      </c>
      <c r="N404" s="28" t="str">
        <f>VLOOKUP(Tabla_Gtos_Ingresos7[[#This Row],[Grupo 1]],Tabla3[],10,FALSE)</f>
        <v>G</v>
      </c>
      <c r="O404" s="28" t="str">
        <f>VLOOKUP(Tabla_Gtos_Ingresos7[[#This Row],[Grupo 1]],Tabla3[],6,FALSE)</f>
        <v>Explotación</v>
      </c>
      <c r="P404" s="28">
        <f>VLOOKUP(Tabla_Gtos_Ingresos7[[#This Row],[Grupo 1]],Tabla3[],2,FALSE)</f>
        <v>7</v>
      </c>
      <c r="Q404" s="29" t="str">
        <f>VLOOKUP(Tabla_Gtos_Ingresos7[[#This Row],[3 digitos]],PGC_Gtos_e_Ingresos[],2,FALSE)</f>
        <v xml:space="preserve"> Transportes</v>
      </c>
      <c r="R404" s="30" t="str">
        <f>Tabla_Gtos_Ingresos7[[#This Row],[3 digitos]]&amp;"/"&amp;Tabla_Gtos_Ingresos7[[#This Row],[Nombre cuenta]]</f>
        <v>624/ Transportes</v>
      </c>
      <c r="S404" s="30">
        <f>YEAR(Tabla_Gtos_Ingresos7[[#This Row],[Fecha]])</f>
        <v>2010</v>
      </c>
      <c r="T404" s="27">
        <f>MONTH(Tabla_Gtos_Ingresos7[[#This Row],[Fecha]])</f>
        <v>10</v>
      </c>
      <c r="U404" s="30">
        <f>ROUNDUP(MONTH(Tabla_Gtos_Ingresos7[[#This Row],[Fecha]])/3, 0)</f>
        <v>4</v>
      </c>
      <c r="V404" s="30">
        <f>WEEKNUM(Tabla_Gtos_Ingresos7[[#This Row],[Fecha]])</f>
        <v>44</v>
      </c>
      <c r="W404" s="30">
        <f>(Tabla_Gtos_Ingresos7[[#This Row],[Factor]]*Tabla_Gtos_Ingresos7[[#This Row],[Haber]])+(Tabla_Gtos_Ingresos7[[#This Row],[Factor]]*Tabla_Gtos_Ingresos7[[#This Row],[Debe]])</f>
        <v>-1716</v>
      </c>
      <c r="X404" s="30">
        <f>VLOOKUP(Tabla_Gtos_Ingresos7[[#This Row],[3 digitos]],PGC_Gtos_e_Ingresos[],3,FALSE)</f>
        <v>-1</v>
      </c>
    </row>
    <row r="405" spans="1:24">
      <c r="A405" s="1">
        <v>3003</v>
      </c>
      <c r="B405" s="13">
        <v>40541</v>
      </c>
      <c r="C405" s="15">
        <v>70000227</v>
      </c>
      <c r="D405" s="1" t="s">
        <v>45</v>
      </c>
      <c r="E405" s="1" t="s">
        <v>366</v>
      </c>
      <c r="F405" s="12">
        <v>0</v>
      </c>
      <c r="G405" s="12">
        <v>2610.4499999999998</v>
      </c>
      <c r="H405" s="26" t="str">
        <f>MID(Tabla_Gtos_Ingresos7[[#This Row],[Subcuenta]],1,4)</f>
        <v>7000</v>
      </c>
      <c r="I405" s="27">
        <f>VALUE(MID(Tabla_Gtos_Ingresos7[[#This Row],[4 digitos]],1,3))</f>
        <v>700</v>
      </c>
      <c r="J405" s="27">
        <f>VALUE(MID(Tabla_Gtos_Ingresos7[[#This Row],[3 digitos]],1,2))</f>
        <v>70</v>
      </c>
      <c r="K405" s="28" t="str">
        <f>VLOOKUP(Tabla_Gtos_Ingresos7[[#This Row],[3 digitos]],PGC_Gtos_e_Ingresos[],4,FALSE)</f>
        <v>1a</v>
      </c>
      <c r="L405" s="30" t="str">
        <f>VLOOKUP(Tabla_Gtos_Ingresos7[[#This Row],[Grupo 1]],Tabla3[],4,FALSE)</f>
        <v>1. Importe Neto Cifra de Negocios</v>
      </c>
      <c r="M405" s="30" t="str">
        <f>VLOOKUP(Tabla_Gtos_Ingresos7[[#This Row],[Grupo 1]],Tabla3[],5,FALSE)</f>
        <v>1.a Ventas</v>
      </c>
      <c r="N405" s="28" t="str">
        <f>VLOOKUP(Tabla_Gtos_Ingresos7[[#This Row],[Grupo 1]],Tabla3[],10,FALSE)</f>
        <v>I</v>
      </c>
      <c r="O405" s="28" t="str">
        <f>VLOOKUP(Tabla_Gtos_Ingresos7[[#This Row],[Grupo 1]],Tabla3[],6,FALSE)</f>
        <v>Explotación</v>
      </c>
      <c r="P405" s="28">
        <f>VLOOKUP(Tabla_Gtos_Ingresos7[[#This Row],[Grupo 1]],Tabla3[],2,FALSE)</f>
        <v>1</v>
      </c>
      <c r="Q405" s="29" t="str">
        <f>VLOOKUP(Tabla_Gtos_Ingresos7[[#This Row],[3 digitos]],PGC_Gtos_e_Ingresos[],2,FALSE)</f>
        <v xml:space="preserve"> Ventas de mercaderías</v>
      </c>
      <c r="R405" s="30" t="str">
        <f>Tabla_Gtos_Ingresos7[[#This Row],[3 digitos]]&amp;"/"&amp;Tabla_Gtos_Ingresos7[[#This Row],[Nombre cuenta]]</f>
        <v>700/ Ventas de mercaderías</v>
      </c>
      <c r="S405" s="30">
        <f>YEAR(Tabla_Gtos_Ingresos7[[#This Row],[Fecha]])</f>
        <v>2010</v>
      </c>
      <c r="T405" s="27">
        <f>MONTH(Tabla_Gtos_Ingresos7[[#This Row],[Fecha]])</f>
        <v>12</v>
      </c>
      <c r="U405" s="30">
        <f>ROUNDUP(MONTH(Tabla_Gtos_Ingresos7[[#This Row],[Fecha]])/3, 0)</f>
        <v>4</v>
      </c>
      <c r="V405" s="30">
        <f>WEEKNUM(Tabla_Gtos_Ingresos7[[#This Row],[Fecha]])</f>
        <v>53</v>
      </c>
      <c r="W405" s="30">
        <f>(Tabla_Gtos_Ingresos7[[#This Row],[Factor]]*Tabla_Gtos_Ingresos7[[#This Row],[Haber]])+(Tabla_Gtos_Ingresos7[[#This Row],[Factor]]*Tabla_Gtos_Ingresos7[[#This Row],[Debe]])</f>
        <v>2610.4499999999998</v>
      </c>
      <c r="X405" s="30">
        <f>VLOOKUP(Tabla_Gtos_Ingresos7[[#This Row],[3 digitos]],PGC_Gtos_e_Ingresos[],3,FALSE)</f>
        <v>1</v>
      </c>
    </row>
    <row r="406" spans="1:24">
      <c r="A406" s="1">
        <v>3004</v>
      </c>
      <c r="B406" s="13">
        <v>40541</v>
      </c>
      <c r="C406" s="15">
        <v>70000228</v>
      </c>
      <c r="D406" s="1" t="s">
        <v>45</v>
      </c>
      <c r="E406" s="1" t="s">
        <v>261</v>
      </c>
      <c r="F406" s="12">
        <v>0</v>
      </c>
      <c r="G406" s="12">
        <v>20495.38</v>
      </c>
      <c r="H406" s="26" t="str">
        <f>MID(Tabla_Gtos_Ingresos7[[#This Row],[Subcuenta]],1,4)</f>
        <v>7000</v>
      </c>
      <c r="I406" s="27">
        <f>VALUE(MID(Tabla_Gtos_Ingresos7[[#This Row],[4 digitos]],1,3))</f>
        <v>700</v>
      </c>
      <c r="J406" s="27">
        <f>VALUE(MID(Tabla_Gtos_Ingresos7[[#This Row],[3 digitos]],1,2))</f>
        <v>70</v>
      </c>
      <c r="K406" s="28" t="str">
        <f>VLOOKUP(Tabla_Gtos_Ingresos7[[#This Row],[3 digitos]],PGC_Gtos_e_Ingresos[],4,FALSE)</f>
        <v>1a</v>
      </c>
      <c r="L406" s="30" t="str">
        <f>VLOOKUP(Tabla_Gtos_Ingresos7[[#This Row],[Grupo 1]],Tabla3[],4,FALSE)</f>
        <v>1. Importe Neto Cifra de Negocios</v>
      </c>
      <c r="M406" s="30" t="str">
        <f>VLOOKUP(Tabla_Gtos_Ingresos7[[#This Row],[Grupo 1]],Tabla3[],5,FALSE)</f>
        <v>1.a Ventas</v>
      </c>
      <c r="N406" s="28" t="str">
        <f>VLOOKUP(Tabla_Gtos_Ingresos7[[#This Row],[Grupo 1]],Tabla3[],10,FALSE)</f>
        <v>I</v>
      </c>
      <c r="O406" s="28" t="str">
        <f>VLOOKUP(Tabla_Gtos_Ingresos7[[#This Row],[Grupo 1]],Tabla3[],6,FALSE)</f>
        <v>Explotación</v>
      </c>
      <c r="P406" s="28">
        <f>VLOOKUP(Tabla_Gtos_Ingresos7[[#This Row],[Grupo 1]],Tabla3[],2,FALSE)</f>
        <v>1</v>
      </c>
      <c r="Q406" s="29" t="str">
        <f>VLOOKUP(Tabla_Gtos_Ingresos7[[#This Row],[3 digitos]],PGC_Gtos_e_Ingresos[],2,FALSE)</f>
        <v xml:space="preserve"> Ventas de mercaderías</v>
      </c>
      <c r="R406" s="30" t="str">
        <f>Tabla_Gtos_Ingresos7[[#This Row],[3 digitos]]&amp;"/"&amp;Tabla_Gtos_Ingresos7[[#This Row],[Nombre cuenta]]</f>
        <v>700/ Ventas de mercaderías</v>
      </c>
      <c r="S406" s="30">
        <f>YEAR(Tabla_Gtos_Ingresos7[[#This Row],[Fecha]])</f>
        <v>2010</v>
      </c>
      <c r="T406" s="27">
        <f>MONTH(Tabla_Gtos_Ingresos7[[#This Row],[Fecha]])</f>
        <v>12</v>
      </c>
      <c r="U406" s="30">
        <f>ROUNDUP(MONTH(Tabla_Gtos_Ingresos7[[#This Row],[Fecha]])/3, 0)</f>
        <v>4</v>
      </c>
      <c r="V406" s="30">
        <f>WEEKNUM(Tabla_Gtos_Ingresos7[[#This Row],[Fecha]])</f>
        <v>53</v>
      </c>
      <c r="W406" s="30">
        <f>(Tabla_Gtos_Ingresos7[[#This Row],[Factor]]*Tabla_Gtos_Ingresos7[[#This Row],[Haber]])+(Tabla_Gtos_Ingresos7[[#This Row],[Factor]]*Tabla_Gtos_Ingresos7[[#This Row],[Debe]])</f>
        <v>20495.38</v>
      </c>
      <c r="X406" s="30">
        <f>VLOOKUP(Tabla_Gtos_Ingresos7[[#This Row],[3 digitos]],PGC_Gtos_e_Ingresos[],3,FALSE)</f>
        <v>1</v>
      </c>
    </row>
    <row r="407" spans="1:24">
      <c r="A407" s="1">
        <v>3002</v>
      </c>
      <c r="B407" s="13">
        <v>40541</v>
      </c>
      <c r="C407" s="15">
        <v>70000010</v>
      </c>
      <c r="D407" s="1" t="s">
        <v>64</v>
      </c>
      <c r="E407" s="1" t="s">
        <v>372</v>
      </c>
      <c r="F407" s="12">
        <v>0</v>
      </c>
      <c r="G407" s="12">
        <v>72</v>
      </c>
      <c r="H407" s="26" t="str">
        <f>MID(Tabla_Gtos_Ingresos7[[#This Row],[Subcuenta]],1,4)</f>
        <v>7000</v>
      </c>
      <c r="I407" s="27">
        <f>VALUE(MID(Tabla_Gtos_Ingresos7[[#This Row],[4 digitos]],1,3))</f>
        <v>700</v>
      </c>
      <c r="J407" s="27">
        <f>VALUE(MID(Tabla_Gtos_Ingresos7[[#This Row],[3 digitos]],1,2))</f>
        <v>70</v>
      </c>
      <c r="K407" s="28" t="str">
        <f>VLOOKUP(Tabla_Gtos_Ingresos7[[#This Row],[3 digitos]],PGC_Gtos_e_Ingresos[],4,FALSE)</f>
        <v>1a</v>
      </c>
      <c r="L407" s="30" t="str">
        <f>VLOOKUP(Tabla_Gtos_Ingresos7[[#This Row],[Grupo 1]],Tabla3[],4,FALSE)</f>
        <v>1. Importe Neto Cifra de Negocios</v>
      </c>
      <c r="M407" s="30" t="str">
        <f>VLOOKUP(Tabla_Gtos_Ingresos7[[#This Row],[Grupo 1]],Tabla3[],5,FALSE)</f>
        <v>1.a Ventas</v>
      </c>
      <c r="N407" s="28" t="str">
        <f>VLOOKUP(Tabla_Gtos_Ingresos7[[#This Row],[Grupo 1]],Tabla3[],10,FALSE)</f>
        <v>I</v>
      </c>
      <c r="O407" s="28" t="str">
        <f>VLOOKUP(Tabla_Gtos_Ingresos7[[#This Row],[Grupo 1]],Tabla3[],6,FALSE)</f>
        <v>Explotación</v>
      </c>
      <c r="P407" s="28">
        <f>VLOOKUP(Tabla_Gtos_Ingresos7[[#This Row],[Grupo 1]],Tabla3[],2,FALSE)</f>
        <v>1</v>
      </c>
      <c r="Q407" s="29" t="str">
        <f>VLOOKUP(Tabla_Gtos_Ingresos7[[#This Row],[3 digitos]],PGC_Gtos_e_Ingresos[],2,FALSE)</f>
        <v xml:space="preserve"> Ventas de mercaderías</v>
      </c>
      <c r="R407" s="30" t="str">
        <f>Tabla_Gtos_Ingresos7[[#This Row],[3 digitos]]&amp;"/"&amp;Tabla_Gtos_Ingresos7[[#This Row],[Nombre cuenta]]</f>
        <v>700/ Ventas de mercaderías</v>
      </c>
      <c r="S407" s="30">
        <f>YEAR(Tabla_Gtos_Ingresos7[[#This Row],[Fecha]])</f>
        <v>2010</v>
      </c>
      <c r="T407" s="27">
        <f>MONTH(Tabla_Gtos_Ingresos7[[#This Row],[Fecha]])</f>
        <v>12</v>
      </c>
      <c r="U407" s="30">
        <f>ROUNDUP(MONTH(Tabla_Gtos_Ingresos7[[#This Row],[Fecha]])/3, 0)</f>
        <v>4</v>
      </c>
      <c r="V407" s="30">
        <f>WEEKNUM(Tabla_Gtos_Ingresos7[[#This Row],[Fecha]])</f>
        <v>53</v>
      </c>
      <c r="W407" s="30">
        <f>(Tabla_Gtos_Ingresos7[[#This Row],[Factor]]*Tabla_Gtos_Ingresos7[[#This Row],[Haber]])+(Tabla_Gtos_Ingresos7[[#This Row],[Factor]]*Tabla_Gtos_Ingresos7[[#This Row],[Debe]])</f>
        <v>72</v>
      </c>
      <c r="X407" s="30">
        <f>VLOOKUP(Tabla_Gtos_Ingresos7[[#This Row],[3 digitos]],PGC_Gtos_e_Ingresos[],3,FALSE)</f>
        <v>1</v>
      </c>
    </row>
    <row r="408" spans="1:24">
      <c r="A408" s="1">
        <v>119</v>
      </c>
      <c r="B408" s="13">
        <v>40208</v>
      </c>
      <c r="C408" s="15">
        <v>70000002</v>
      </c>
      <c r="D408" s="1" t="s">
        <v>45</v>
      </c>
      <c r="E408" s="1" t="s">
        <v>641</v>
      </c>
      <c r="F408" s="12">
        <v>0</v>
      </c>
      <c r="G408" s="12">
        <v>648.12</v>
      </c>
      <c r="H408" s="26" t="str">
        <f>MID(Tabla_Gtos_Ingresos7[[#This Row],[Subcuenta]],1,4)</f>
        <v>7000</v>
      </c>
      <c r="I408" s="27">
        <f>VALUE(MID(Tabla_Gtos_Ingresos7[[#This Row],[4 digitos]],1,3))</f>
        <v>700</v>
      </c>
      <c r="J408" s="27">
        <f>VALUE(MID(Tabla_Gtos_Ingresos7[[#This Row],[3 digitos]],1,2))</f>
        <v>70</v>
      </c>
      <c r="K408" s="28" t="str">
        <f>VLOOKUP(Tabla_Gtos_Ingresos7[[#This Row],[3 digitos]],PGC_Gtos_e_Ingresos[],4,FALSE)</f>
        <v>1a</v>
      </c>
      <c r="L408" s="30" t="str">
        <f>VLOOKUP(Tabla_Gtos_Ingresos7[[#This Row],[Grupo 1]],Tabla3[],4,FALSE)</f>
        <v>1. Importe Neto Cifra de Negocios</v>
      </c>
      <c r="M408" s="30" t="str">
        <f>VLOOKUP(Tabla_Gtos_Ingresos7[[#This Row],[Grupo 1]],Tabla3[],5,FALSE)</f>
        <v>1.a Ventas</v>
      </c>
      <c r="N408" s="28" t="str">
        <f>VLOOKUP(Tabla_Gtos_Ingresos7[[#This Row],[Grupo 1]],Tabla3[],10,FALSE)</f>
        <v>I</v>
      </c>
      <c r="O408" s="28" t="str">
        <f>VLOOKUP(Tabla_Gtos_Ingresos7[[#This Row],[Grupo 1]],Tabla3[],6,FALSE)</f>
        <v>Explotación</v>
      </c>
      <c r="P408" s="28">
        <f>VLOOKUP(Tabla_Gtos_Ingresos7[[#This Row],[Grupo 1]],Tabla3[],2,FALSE)</f>
        <v>1</v>
      </c>
      <c r="Q408" s="29" t="str">
        <f>VLOOKUP(Tabla_Gtos_Ingresos7[[#This Row],[3 digitos]],PGC_Gtos_e_Ingresos[],2,FALSE)</f>
        <v xml:space="preserve"> Ventas de mercaderías</v>
      </c>
      <c r="R408" s="30" t="str">
        <f>Tabla_Gtos_Ingresos7[[#This Row],[3 digitos]]&amp;"/"&amp;Tabla_Gtos_Ingresos7[[#This Row],[Nombre cuenta]]</f>
        <v>700/ Ventas de mercaderías</v>
      </c>
      <c r="S408" s="30">
        <f>YEAR(Tabla_Gtos_Ingresos7[[#This Row],[Fecha]])</f>
        <v>2010</v>
      </c>
      <c r="T408" s="27">
        <f>MONTH(Tabla_Gtos_Ingresos7[[#This Row],[Fecha]])</f>
        <v>1</v>
      </c>
      <c r="U408" s="30">
        <f>ROUNDUP(MONTH(Tabla_Gtos_Ingresos7[[#This Row],[Fecha]])/3, 0)</f>
        <v>1</v>
      </c>
      <c r="V408" s="30">
        <f>WEEKNUM(Tabla_Gtos_Ingresos7[[#This Row],[Fecha]])</f>
        <v>5</v>
      </c>
      <c r="W408" s="30">
        <f>(Tabla_Gtos_Ingresos7[[#This Row],[Factor]]*Tabla_Gtos_Ingresos7[[#This Row],[Haber]])+(Tabla_Gtos_Ingresos7[[#This Row],[Factor]]*Tabla_Gtos_Ingresos7[[#This Row],[Debe]])</f>
        <v>648.12</v>
      </c>
      <c r="X408" s="30">
        <f>VLOOKUP(Tabla_Gtos_Ingresos7[[#This Row],[3 digitos]],PGC_Gtos_e_Ingresos[],3,FALSE)</f>
        <v>1</v>
      </c>
    </row>
    <row r="409" spans="1:24">
      <c r="A409" s="1">
        <v>120</v>
      </c>
      <c r="B409" s="13">
        <v>40208</v>
      </c>
      <c r="C409" s="15">
        <v>70000003</v>
      </c>
      <c r="D409" s="1" t="s">
        <v>45</v>
      </c>
      <c r="E409" s="1" t="s">
        <v>270</v>
      </c>
      <c r="F409" s="12">
        <v>0</v>
      </c>
      <c r="G409" s="12">
        <v>601.67999999999995</v>
      </c>
      <c r="H409" s="26" t="str">
        <f>MID(Tabla_Gtos_Ingresos7[[#This Row],[Subcuenta]],1,4)</f>
        <v>7000</v>
      </c>
      <c r="I409" s="27">
        <f>VALUE(MID(Tabla_Gtos_Ingresos7[[#This Row],[4 digitos]],1,3))</f>
        <v>700</v>
      </c>
      <c r="J409" s="27">
        <f>VALUE(MID(Tabla_Gtos_Ingresos7[[#This Row],[3 digitos]],1,2))</f>
        <v>70</v>
      </c>
      <c r="K409" s="28" t="str">
        <f>VLOOKUP(Tabla_Gtos_Ingresos7[[#This Row],[3 digitos]],PGC_Gtos_e_Ingresos[],4,FALSE)</f>
        <v>1a</v>
      </c>
      <c r="L409" s="30" t="str">
        <f>VLOOKUP(Tabla_Gtos_Ingresos7[[#This Row],[Grupo 1]],Tabla3[],4,FALSE)</f>
        <v>1. Importe Neto Cifra de Negocios</v>
      </c>
      <c r="M409" s="30" t="str">
        <f>VLOOKUP(Tabla_Gtos_Ingresos7[[#This Row],[Grupo 1]],Tabla3[],5,FALSE)</f>
        <v>1.a Ventas</v>
      </c>
      <c r="N409" s="28" t="str">
        <f>VLOOKUP(Tabla_Gtos_Ingresos7[[#This Row],[Grupo 1]],Tabla3[],10,FALSE)</f>
        <v>I</v>
      </c>
      <c r="O409" s="28" t="str">
        <f>VLOOKUP(Tabla_Gtos_Ingresos7[[#This Row],[Grupo 1]],Tabla3[],6,FALSE)</f>
        <v>Explotación</v>
      </c>
      <c r="P409" s="28">
        <f>VLOOKUP(Tabla_Gtos_Ingresos7[[#This Row],[Grupo 1]],Tabla3[],2,FALSE)</f>
        <v>1</v>
      </c>
      <c r="Q409" s="29" t="str">
        <f>VLOOKUP(Tabla_Gtos_Ingresos7[[#This Row],[3 digitos]],PGC_Gtos_e_Ingresos[],2,FALSE)</f>
        <v xml:space="preserve"> Ventas de mercaderías</v>
      </c>
      <c r="R409" s="30" t="str">
        <f>Tabla_Gtos_Ingresos7[[#This Row],[3 digitos]]&amp;"/"&amp;Tabla_Gtos_Ingresos7[[#This Row],[Nombre cuenta]]</f>
        <v>700/ Ventas de mercaderías</v>
      </c>
      <c r="S409" s="30">
        <f>YEAR(Tabla_Gtos_Ingresos7[[#This Row],[Fecha]])</f>
        <v>2010</v>
      </c>
      <c r="T409" s="27">
        <f>MONTH(Tabla_Gtos_Ingresos7[[#This Row],[Fecha]])</f>
        <v>1</v>
      </c>
      <c r="U409" s="30">
        <f>ROUNDUP(MONTH(Tabla_Gtos_Ingresos7[[#This Row],[Fecha]])/3, 0)</f>
        <v>1</v>
      </c>
      <c r="V409" s="30">
        <f>WEEKNUM(Tabla_Gtos_Ingresos7[[#This Row],[Fecha]])</f>
        <v>5</v>
      </c>
      <c r="W409" s="30">
        <f>(Tabla_Gtos_Ingresos7[[#This Row],[Factor]]*Tabla_Gtos_Ingresos7[[#This Row],[Haber]])+(Tabla_Gtos_Ingresos7[[#This Row],[Factor]]*Tabla_Gtos_Ingresos7[[#This Row],[Debe]])</f>
        <v>601.67999999999995</v>
      </c>
      <c r="X409" s="30">
        <f>VLOOKUP(Tabla_Gtos_Ingresos7[[#This Row],[3 digitos]],PGC_Gtos_e_Ingresos[],3,FALSE)</f>
        <v>1</v>
      </c>
    </row>
    <row r="410" spans="1:24">
      <c r="A410" s="1">
        <v>121</v>
      </c>
      <c r="B410" s="13">
        <v>40208</v>
      </c>
      <c r="C410" s="15">
        <v>70000004</v>
      </c>
      <c r="D410" s="1" t="s">
        <v>45</v>
      </c>
      <c r="E410" s="1" t="s">
        <v>271</v>
      </c>
      <c r="F410" s="12">
        <v>0</v>
      </c>
      <c r="G410" s="12">
        <v>327.8</v>
      </c>
      <c r="H410" s="26" t="str">
        <f>MID(Tabla_Gtos_Ingresos7[[#This Row],[Subcuenta]],1,4)</f>
        <v>7000</v>
      </c>
      <c r="I410" s="27">
        <f>VALUE(MID(Tabla_Gtos_Ingresos7[[#This Row],[4 digitos]],1,3))</f>
        <v>700</v>
      </c>
      <c r="J410" s="27">
        <f>VALUE(MID(Tabla_Gtos_Ingresos7[[#This Row],[3 digitos]],1,2))</f>
        <v>70</v>
      </c>
      <c r="K410" s="28" t="str">
        <f>VLOOKUP(Tabla_Gtos_Ingresos7[[#This Row],[3 digitos]],PGC_Gtos_e_Ingresos[],4,FALSE)</f>
        <v>1a</v>
      </c>
      <c r="L410" s="30" t="str">
        <f>VLOOKUP(Tabla_Gtos_Ingresos7[[#This Row],[Grupo 1]],Tabla3[],4,FALSE)</f>
        <v>1. Importe Neto Cifra de Negocios</v>
      </c>
      <c r="M410" s="30" t="str">
        <f>VLOOKUP(Tabla_Gtos_Ingresos7[[#This Row],[Grupo 1]],Tabla3[],5,FALSE)</f>
        <v>1.a Ventas</v>
      </c>
      <c r="N410" s="28" t="str">
        <f>VLOOKUP(Tabla_Gtos_Ingresos7[[#This Row],[Grupo 1]],Tabla3[],10,FALSE)</f>
        <v>I</v>
      </c>
      <c r="O410" s="28" t="str">
        <f>VLOOKUP(Tabla_Gtos_Ingresos7[[#This Row],[Grupo 1]],Tabla3[],6,FALSE)</f>
        <v>Explotación</v>
      </c>
      <c r="P410" s="28">
        <f>VLOOKUP(Tabla_Gtos_Ingresos7[[#This Row],[Grupo 1]],Tabla3[],2,FALSE)</f>
        <v>1</v>
      </c>
      <c r="Q410" s="29" t="str">
        <f>VLOOKUP(Tabla_Gtos_Ingresos7[[#This Row],[3 digitos]],PGC_Gtos_e_Ingresos[],2,FALSE)</f>
        <v xml:space="preserve"> Ventas de mercaderías</v>
      </c>
      <c r="R410" s="30" t="str">
        <f>Tabla_Gtos_Ingresos7[[#This Row],[3 digitos]]&amp;"/"&amp;Tabla_Gtos_Ingresos7[[#This Row],[Nombre cuenta]]</f>
        <v>700/ Ventas de mercaderías</v>
      </c>
      <c r="S410" s="30">
        <f>YEAR(Tabla_Gtos_Ingresos7[[#This Row],[Fecha]])</f>
        <v>2010</v>
      </c>
      <c r="T410" s="27">
        <f>MONTH(Tabla_Gtos_Ingresos7[[#This Row],[Fecha]])</f>
        <v>1</v>
      </c>
      <c r="U410" s="30">
        <f>ROUNDUP(MONTH(Tabla_Gtos_Ingresos7[[#This Row],[Fecha]])/3, 0)</f>
        <v>1</v>
      </c>
      <c r="V410" s="30">
        <f>WEEKNUM(Tabla_Gtos_Ingresos7[[#This Row],[Fecha]])</f>
        <v>5</v>
      </c>
      <c r="W410" s="30">
        <f>(Tabla_Gtos_Ingresos7[[#This Row],[Factor]]*Tabla_Gtos_Ingresos7[[#This Row],[Haber]])+(Tabla_Gtos_Ingresos7[[#This Row],[Factor]]*Tabla_Gtos_Ingresos7[[#This Row],[Debe]])</f>
        <v>327.8</v>
      </c>
      <c r="X410" s="30">
        <f>VLOOKUP(Tabla_Gtos_Ingresos7[[#This Row],[3 digitos]],PGC_Gtos_e_Ingresos[],3,FALSE)</f>
        <v>1</v>
      </c>
    </row>
    <row r="411" spans="1:24">
      <c r="A411" s="1">
        <v>122</v>
      </c>
      <c r="B411" s="13">
        <v>40208</v>
      </c>
      <c r="C411" s="15">
        <v>70000005</v>
      </c>
      <c r="D411" s="1" t="s">
        <v>45</v>
      </c>
      <c r="E411" s="2" t="s">
        <v>547</v>
      </c>
      <c r="F411" s="12">
        <v>0</v>
      </c>
      <c r="G411" s="12">
        <v>128</v>
      </c>
      <c r="H411" s="26" t="str">
        <f>MID(Tabla_Gtos_Ingresos7[[#This Row],[Subcuenta]],1,4)</f>
        <v>7000</v>
      </c>
      <c r="I411" s="27">
        <f>VALUE(MID(Tabla_Gtos_Ingresos7[[#This Row],[4 digitos]],1,3))</f>
        <v>700</v>
      </c>
      <c r="J411" s="27">
        <f>VALUE(MID(Tabla_Gtos_Ingresos7[[#This Row],[3 digitos]],1,2))</f>
        <v>70</v>
      </c>
      <c r="K411" s="28" t="str">
        <f>VLOOKUP(Tabla_Gtos_Ingresos7[[#This Row],[3 digitos]],PGC_Gtos_e_Ingresos[],4,FALSE)</f>
        <v>1a</v>
      </c>
      <c r="L411" s="30" t="str">
        <f>VLOOKUP(Tabla_Gtos_Ingresos7[[#This Row],[Grupo 1]],Tabla3[],4,FALSE)</f>
        <v>1. Importe Neto Cifra de Negocios</v>
      </c>
      <c r="M411" s="30" t="str">
        <f>VLOOKUP(Tabla_Gtos_Ingresos7[[#This Row],[Grupo 1]],Tabla3[],5,FALSE)</f>
        <v>1.a Ventas</v>
      </c>
      <c r="N411" s="28" t="str">
        <f>VLOOKUP(Tabla_Gtos_Ingresos7[[#This Row],[Grupo 1]],Tabla3[],10,FALSE)</f>
        <v>I</v>
      </c>
      <c r="O411" s="28" t="str">
        <f>VLOOKUP(Tabla_Gtos_Ingresos7[[#This Row],[Grupo 1]],Tabla3[],6,FALSE)</f>
        <v>Explotación</v>
      </c>
      <c r="P411" s="28">
        <f>VLOOKUP(Tabla_Gtos_Ingresos7[[#This Row],[Grupo 1]],Tabla3[],2,FALSE)</f>
        <v>1</v>
      </c>
      <c r="Q411" s="29" t="str">
        <f>VLOOKUP(Tabla_Gtos_Ingresos7[[#This Row],[3 digitos]],PGC_Gtos_e_Ingresos[],2,FALSE)</f>
        <v xml:space="preserve"> Ventas de mercaderías</v>
      </c>
      <c r="R411" s="30" t="str">
        <f>Tabla_Gtos_Ingresos7[[#This Row],[3 digitos]]&amp;"/"&amp;Tabla_Gtos_Ingresos7[[#This Row],[Nombre cuenta]]</f>
        <v>700/ Ventas de mercaderías</v>
      </c>
      <c r="S411" s="30">
        <f>YEAR(Tabla_Gtos_Ingresos7[[#This Row],[Fecha]])</f>
        <v>2010</v>
      </c>
      <c r="T411" s="27">
        <f>MONTH(Tabla_Gtos_Ingresos7[[#This Row],[Fecha]])</f>
        <v>1</v>
      </c>
      <c r="U411" s="30">
        <f>ROUNDUP(MONTH(Tabla_Gtos_Ingresos7[[#This Row],[Fecha]])/3, 0)</f>
        <v>1</v>
      </c>
      <c r="V411" s="30">
        <f>WEEKNUM(Tabla_Gtos_Ingresos7[[#This Row],[Fecha]])</f>
        <v>5</v>
      </c>
      <c r="W411" s="30">
        <f>(Tabla_Gtos_Ingresos7[[#This Row],[Factor]]*Tabla_Gtos_Ingresos7[[#This Row],[Haber]])+(Tabla_Gtos_Ingresos7[[#This Row],[Factor]]*Tabla_Gtos_Ingresos7[[#This Row],[Debe]])</f>
        <v>128</v>
      </c>
      <c r="X411" s="30">
        <f>VLOOKUP(Tabla_Gtos_Ingresos7[[#This Row],[3 digitos]],PGC_Gtos_e_Ingresos[],3,FALSE)</f>
        <v>1</v>
      </c>
    </row>
    <row r="412" spans="1:24">
      <c r="A412" s="1">
        <v>123</v>
      </c>
      <c r="B412" s="13">
        <v>40208</v>
      </c>
      <c r="C412" s="15">
        <v>70000006</v>
      </c>
      <c r="D412" s="1" t="s">
        <v>45</v>
      </c>
      <c r="E412" s="1" t="s">
        <v>46</v>
      </c>
      <c r="F412" s="12">
        <v>0</v>
      </c>
      <c r="G412" s="12">
        <v>41.14</v>
      </c>
      <c r="H412" s="26" t="str">
        <f>MID(Tabla_Gtos_Ingresos7[[#This Row],[Subcuenta]],1,4)</f>
        <v>7000</v>
      </c>
      <c r="I412" s="27">
        <f>VALUE(MID(Tabla_Gtos_Ingresos7[[#This Row],[4 digitos]],1,3))</f>
        <v>700</v>
      </c>
      <c r="J412" s="27">
        <f>VALUE(MID(Tabla_Gtos_Ingresos7[[#This Row],[3 digitos]],1,2))</f>
        <v>70</v>
      </c>
      <c r="K412" s="28" t="str">
        <f>VLOOKUP(Tabla_Gtos_Ingresos7[[#This Row],[3 digitos]],PGC_Gtos_e_Ingresos[],4,FALSE)</f>
        <v>1a</v>
      </c>
      <c r="L412" s="30" t="str">
        <f>VLOOKUP(Tabla_Gtos_Ingresos7[[#This Row],[Grupo 1]],Tabla3[],4,FALSE)</f>
        <v>1. Importe Neto Cifra de Negocios</v>
      </c>
      <c r="M412" s="30" t="str">
        <f>VLOOKUP(Tabla_Gtos_Ingresos7[[#This Row],[Grupo 1]],Tabla3[],5,FALSE)</f>
        <v>1.a Ventas</v>
      </c>
      <c r="N412" s="28" t="str">
        <f>VLOOKUP(Tabla_Gtos_Ingresos7[[#This Row],[Grupo 1]],Tabla3[],10,FALSE)</f>
        <v>I</v>
      </c>
      <c r="O412" s="28" t="str">
        <f>VLOOKUP(Tabla_Gtos_Ingresos7[[#This Row],[Grupo 1]],Tabla3[],6,FALSE)</f>
        <v>Explotación</v>
      </c>
      <c r="P412" s="28">
        <f>VLOOKUP(Tabla_Gtos_Ingresos7[[#This Row],[Grupo 1]],Tabla3[],2,FALSE)</f>
        <v>1</v>
      </c>
      <c r="Q412" s="29" t="str">
        <f>VLOOKUP(Tabla_Gtos_Ingresos7[[#This Row],[3 digitos]],PGC_Gtos_e_Ingresos[],2,FALSE)</f>
        <v xml:space="preserve"> Ventas de mercaderías</v>
      </c>
      <c r="R412" s="30" t="str">
        <f>Tabla_Gtos_Ingresos7[[#This Row],[3 digitos]]&amp;"/"&amp;Tabla_Gtos_Ingresos7[[#This Row],[Nombre cuenta]]</f>
        <v>700/ Ventas de mercaderías</v>
      </c>
      <c r="S412" s="30">
        <f>YEAR(Tabla_Gtos_Ingresos7[[#This Row],[Fecha]])</f>
        <v>2010</v>
      </c>
      <c r="T412" s="27">
        <f>MONTH(Tabla_Gtos_Ingresos7[[#This Row],[Fecha]])</f>
        <v>1</v>
      </c>
      <c r="U412" s="30">
        <f>ROUNDUP(MONTH(Tabla_Gtos_Ingresos7[[#This Row],[Fecha]])/3, 0)</f>
        <v>1</v>
      </c>
      <c r="V412" s="30">
        <f>WEEKNUM(Tabla_Gtos_Ingresos7[[#This Row],[Fecha]])</f>
        <v>5</v>
      </c>
      <c r="W412" s="30">
        <f>(Tabla_Gtos_Ingresos7[[#This Row],[Factor]]*Tabla_Gtos_Ingresos7[[#This Row],[Haber]])+(Tabla_Gtos_Ingresos7[[#This Row],[Factor]]*Tabla_Gtos_Ingresos7[[#This Row],[Debe]])</f>
        <v>41.14</v>
      </c>
      <c r="X412" s="30">
        <f>VLOOKUP(Tabla_Gtos_Ingresos7[[#This Row],[3 digitos]],PGC_Gtos_e_Ingresos[],3,FALSE)</f>
        <v>1</v>
      </c>
    </row>
    <row r="413" spans="1:24">
      <c r="A413" s="1">
        <v>833</v>
      </c>
      <c r="B413" s="13">
        <v>40298</v>
      </c>
      <c r="C413" s="15">
        <v>60700006</v>
      </c>
      <c r="D413" s="1" t="s">
        <v>18</v>
      </c>
      <c r="E413" s="1" t="s">
        <v>901</v>
      </c>
      <c r="F413" s="12">
        <v>407.86</v>
      </c>
      <c r="G413" s="12">
        <v>0</v>
      </c>
      <c r="H413" s="26" t="str">
        <f>MID(Tabla_Gtos_Ingresos7[[#This Row],[Subcuenta]],1,4)</f>
        <v>6070</v>
      </c>
      <c r="I413" s="27">
        <f>VALUE(MID(Tabla_Gtos_Ingresos7[[#This Row],[4 digitos]],1,3))</f>
        <v>607</v>
      </c>
      <c r="J413" s="27">
        <f>VALUE(MID(Tabla_Gtos_Ingresos7[[#This Row],[3 digitos]],1,2))</f>
        <v>60</v>
      </c>
      <c r="K413" s="28" t="str">
        <f>VLOOKUP(Tabla_Gtos_Ingresos7[[#This Row],[3 digitos]],PGC_Gtos_e_Ingresos[],4,FALSE)</f>
        <v>4.c</v>
      </c>
      <c r="L413" s="30" t="str">
        <f>VLOOKUP(Tabla_Gtos_Ingresos7[[#This Row],[Grupo 1]],Tabla3[],4,FALSE)</f>
        <v>4. Aprovisionamientos</v>
      </c>
      <c r="M413" s="30" t="str">
        <f>VLOOKUP(Tabla_Gtos_Ingresos7[[#This Row],[Grupo 1]],Tabla3[],5,FALSE)</f>
        <v>4.c Trabajos Realizados por Otras Empresas</v>
      </c>
      <c r="N413" s="28" t="str">
        <f>VLOOKUP(Tabla_Gtos_Ingresos7[[#This Row],[Grupo 1]],Tabla3[],10,FALSE)</f>
        <v>G</v>
      </c>
      <c r="O413" s="28" t="str">
        <f>VLOOKUP(Tabla_Gtos_Ingresos7[[#This Row],[Grupo 1]],Tabla3[],6,FALSE)</f>
        <v>Explotación</v>
      </c>
      <c r="P413" s="28">
        <f>VLOOKUP(Tabla_Gtos_Ingresos7[[#This Row],[Grupo 1]],Tabla3[],2,FALSE)</f>
        <v>4</v>
      </c>
      <c r="Q413" s="29" t="str">
        <f>VLOOKUP(Tabla_Gtos_Ingresos7[[#This Row],[3 digitos]],PGC_Gtos_e_Ingresos[],2,FALSE)</f>
        <v xml:space="preserve"> Trabajos realizados por otras empresas</v>
      </c>
      <c r="R413" s="30" t="str">
        <f>Tabla_Gtos_Ingresos7[[#This Row],[3 digitos]]&amp;"/"&amp;Tabla_Gtos_Ingresos7[[#This Row],[Nombre cuenta]]</f>
        <v>607/ Trabajos realizados por otras empresas</v>
      </c>
      <c r="S413" s="30">
        <f>YEAR(Tabla_Gtos_Ingresos7[[#This Row],[Fecha]])</f>
        <v>2010</v>
      </c>
      <c r="T413" s="27">
        <f>MONTH(Tabla_Gtos_Ingresos7[[#This Row],[Fecha]])</f>
        <v>4</v>
      </c>
      <c r="U413" s="30">
        <f>ROUNDUP(MONTH(Tabla_Gtos_Ingresos7[[#This Row],[Fecha]])/3, 0)</f>
        <v>2</v>
      </c>
      <c r="V413" s="30">
        <f>WEEKNUM(Tabla_Gtos_Ingresos7[[#This Row],[Fecha]])</f>
        <v>18</v>
      </c>
      <c r="W413" s="30">
        <f>(Tabla_Gtos_Ingresos7[[#This Row],[Factor]]*Tabla_Gtos_Ingresos7[[#This Row],[Haber]])+(Tabla_Gtos_Ingresos7[[#This Row],[Factor]]*Tabla_Gtos_Ingresos7[[#This Row],[Debe]])</f>
        <v>-407.86</v>
      </c>
      <c r="X413" s="30">
        <f>VLOOKUP(Tabla_Gtos_Ingresos7[[#This Row],[3 digitos]],PGC_Gtos_e_Ingresos[],3,FALSE)</f>
        <v>-1</v>
      </c>
    </row>
    <row r="414" spans="1:24">
      <c r="A414" s="1">
        <v>802</v>
      </c>
      <c r="B414" s="13">
        <v>40298</v>
      </c>
      <c r="C414" s="15">
        <v>62900004</v>
      </c>
      <c r="D414" s="1" t="s">
        <v>28</v>
      </c>
      <c r="E414" s="1" t="s">
        <v>29</v>
      </c>
      <c r="F414" s="12">
        <v>974.7</v>
      </c>
      <c r="G414" s="12">
        <v>0</v>
      </c>
      <c r="H414" s="26" t="str">
        <f>MID(Tabla_Gtos_Ingresos7[[#This Row],[Subcuenta]],1,4)</f>
        <v>6290</v>
      </c>
      <c r="I414" s="27">
        <f>VALUE(MID(Tabla_Gtos_Ingresos7[[#This Row],[4 digitos]],1,3))</f>
        <v>629</v>
      </c>
      <c r="J414" s="27">
        <f>VALUE(MID(Tabla_Gtos_Ingresos7[[#This Row],[3 digitos]],1,2))</f>
        <v>62</v>
      </c>
      <c r="K414" s="28" t="str">
        <f>VLOOKUP(Tabla_Gtos_Ingresos7[[#This Row],[3 digitos]],PGC_Gtos_e_Ingresos[],4,FALSE)</f>
        <v>7.a</v>
      </c>
      <c r="L414" s="30" t="str">
        <f>VLOOKUP(Tabla_Gtos_Ingresos7[[#This Row],[Grupo 1]],Tabla3[],4,FALSE)</f>
        <v>7. Otros Gastos de Explotación</v>
      </c>
      <c r="M414" s="30" t="str">
        <f>VLOOKUP(Tabla_Gtos_Ingresos7[[#This Row],[Grupo 1]],Tabla3[],5,FALSE)</f>
        <v>7.a Servicios Exteriores</v>
      </c>
      <c r="N414" s="28" t="str">
        <f>VLOOKUP(Tabla_Gtos_Ingresos7[[#This Row],[Grupo 1]],Tabla3[],10,FALSE)</f>
        <v>G</v>
      </c>
      <c r="O414" s="28" t="str">
        <f>VLOOKUP(Tabla_Gtos_Ingresos7[[#This Row],[Grupo 1]],Tabla3[],6,FALSE)</f>
        <v>Explotación</v>
      </c>
      <c r="P414" s="28">
        <f>VLOOKUP(Tabla_Gtos_Ingresos7[[#This Row],[Grupo 1]],Tabla3[],2,FALSE)</f>
        <v>7</v>
      </c>
      <c r="Q414" s="29" t="str">
        <f>VLOOKUP(Tabla_Gtos_Ingresos7[[#This Row],[3 digitos]],PGC_Gtos_e_Ingresos[],2,FALSE)</f>
        <v xml:space="preserve"> Otros servicios</v>
      </c>
      <c r="R414" s="30" t="str">
        <f>Tabla_Gtos_Ingresos7[[#This Row],[3 digitos]]&amp;"/"&amp;Tabla_Gtos_Ingresos7[[#This Row],[Nombre cuenta]]</f>
        <v>629/ Otros servicios</v>
      </c>
      <c r="S414" s="30">
        <f>YEAR(Tabla_Gtos_Ingresos7[[#This Row],[Fecha]])</f>
        <v>2010</v>
      </c>
      <c r="T414" s="27">
        <f>MONTH(Tabla_Gtos_Ingresos7[[#This Row],[Fecha]])</f>
        <v>4</v>
      </c>
      <c r="U414" s="30">
        <f>ROUNDUP(MONTH(Tabla_Gtos_Ingresos7[[#This Row],[Fecha]])/3, 0)</f>
        <v>2</v>
      </c>
      <c r="V414" s="30">
        <f>WEEKNUM(Tabla_Gtos_Ingresos7[[#This Row],[Fecha]])</f>
        <v>18</v>
      </c>
      <c r="W414" s="30">
        <f>(Tabla_Gtos_Ingresos7[[#This Row],[Factor]]*Tabla_Gtos_Ingresos7[[#This Row],[Haber]])+(Tabla_Gtos_Ingresos7[[#This Row],[Factor]]*Tabla_Gtos_Ingresos7[[#This Row],[Debe]])</f>
        <v>-974.7</v>
      </c>
      <c r="X414" s="30">
        <f>VLOOKUP(Tabla_Gtos_Ingresos7[[#This Row],[3 digitos]],PGC_Gtos_e_Ingresos[],3,FALSE)</f>
        <v>-1</v>
      </c>
    </row>
    <row r="415" spans="1:24">
      <c r="A415" s="1">
        <v>753</v>
      </c>
      <c r="B415" s="13">
        <v>40298</v>
      </c>
      <c r="C415" s="15">
        <v>64000003</v>
      </c>
      <c r="D415" s="1" t="s">
        <v>474</v>
      </c>
      <c r="E415" s="1" t="s">
        <v>478</v>
      </c>
      <c r="F415" s="12">
        <v>2134.0100000000002</v>
      </c>
      <c r="G415" s="12">
        <v>0</v>
      </c>
      <c r="H415" s="26" t="str">
        <f>MID(Tabla_Gtos_Ingresos7[[#This Row],[Subcuenta]],1,4)</f>
        <v>6400</v>
      </c>
      <c r="I415" s="27">
        <f>VALUE(MID(Tabla_Gtos_Ingresos7[[#This Row],[4 digitos]],1,3))</f>
        <v>640</v>
      </c>
      <c r="J415" s="27">
        <f>VALUE(MID(Tabla_Gtos_Ingresos7[[#This Row],[3 digitos]],1,2))</f>
        <v>64</v>
      </c>
      <c r="K415" s="28" t="str">
        <f>VLOOKUP(Tabla_Gtos_Ingresos7[[#This Row],[3 digitos]],PGC_Gtos_e_Ingresos[],4,FALSE)</f>
        <v>6.a</v>
      </c>
      <c r="L415" s="30" t="str">
        <f>VLOOKUP(Tabla_Gtos_Ingresos7[[#This Row],[Grupo 1]],Tabla3[],4,FALSE)</f>
        <v>6. Gtos de Personal</v>
      </c>
      <c r="M415" s="30" t="str">
        <f>VLOOKUP(Tabla_Gtos_Ingresos7[[#This Row],[Grupo 1]],Tabla3[],5,FALSE)</f>
        <v>6.a Sueldos y Salarios</v>
      </c>
      <c r="N415" s="28" t="str">
        <f>VLOOKUP(Tabla_Gtos_Ingresos7[[#This Row],[Grupo 1]],Tabla3[],10,FALSE)</f>
        <v>G</v>
      </c>
      <c r="O415" s="28" t="str">
        <f>VLOOKUP(Tabla_Gtos_Ingresos7[[#This Row],[Grupo 1]],Tabla3[],6,FALSE)</f>
        <v>Explotación</v>
      </c>
      <c r="P415" s="28">
        <f>VLOOKUP(Tabla_Gtos_Ingresos7[[#This Row],[Grupo 1]],Tabla3[],2,FALSE)</f>
        <v>6</v>
      </c>
      <c r="Q415" s="29" t="str">
        <f>VLOOKUP(Tabla_Gtos_Ingresos7[[#This Row],[3 digitos]],PGC_Gtos_e_Ingresos[],2,FALSE)</f>
        <v xml:space="preserve"> Sueldos y salarios</v>
      </c>
      <c r="R415" s="30" t="str">
        <f>Tabla_Gtos_Ingresos7[[#This Row],[3 digitos]]&amp;"/"&amp;Tabla_Gtos_Ingresos7[[#This Row],[Nombre cuenta]]</f>
        <v>640/ Sueldos y salarios</v>
      </c>
      <c r="S415" s="30">
        <f>YEAR(Tabla_Gtos_Ingresos7[[#This Row],[Fecha]])</f>
        <v>2010</v>
      </c>
      <c r="T415" s="27">
        <f>MONTH(Tabla_Gtos_Ingresos7[[#This Row],[Fecha]])</f>
        <v>4</v>
      </c>
      <c r="U415" s="30">
        <f>ROUNDUP(MONTH(Tabla_Gtos_Ingresos7[[#This Row],[Fecha]])/3, 0)</f>
        <v>2</v>
      </c>
      <c r="V415" s="30">
        <f>WEEKNUM(Tabla_Gtos_Ingresos7[[#This Row],[Fecha]])</f>
        <v>18</v>
      </c>
      <c r="W415" s="30">
        <f>(Tabla_Gtos_Ingresos7[[#This Row],[Factor]]*Tabla_Gtos_Ingresos7[[#This Row],[Haber]])+(Tabla_Gtos_Ingresos7[[#This Row],[Factor]]*Tabla_Gtos_Ingresos7[[#This Row],[Debe]])</f>
        <v>-2134.0100000000002</v>
      </c>
      <c r="X415" s="30">
        <f>VLOOKUP(Tabla_Gtos_Ingresos7[[#This Row],[3 digitos]],PGC_Gtos_e_Ingresos[],3,FALSE)</f>
        <v>-1</v>
      </c>
    </row>
    <row r="416" spans="1:24">
      <c r="A416" s="1">
        <v>754</v>
      </c>
      <c r="B416" s="13">
        <v>40298</v>
      </c>
      <c r="C416" s="15">
        <v>64000008</v>
      </c>
      <c r="D416" s="1" t="s">
        <v>401</v>
      </c>
      <c r="E416" s="1" t="s">
        <v>405</v>
      </c>
      <c r="F416" s="12">
        <v>1847.18</v>
      </c>
      <c r="G416" s="12">
        <v>0</v>
      </c>
      <c r="H416" s="26" t="str">
        <f>MID(Tabla_Gtos_Ingresos7[[#This Row],[Subcuenta]],1,4)</f>
        <v>6400</v>
      </c>
      <c r="I416" s="27">
        <f>VALUE(MID(Tabla_Gtos_Ingresos7[[#This Row],[4 digitos]],1,3))</f>
        <v>640</v>
      </c>
      <c r="J416" s="27">
        <f>VALUE(MID(Tabla_Gtos_Ingresos7[[#This Row],[3 digitos]],1,2))</f>
        <v>64</v>
      </c>
      <c r="K416" s="28" t="str">
        <f>VLOOKUP(Tabla_Gtos_Ingresos7[[#This Row],[3 digitos]],PGC_Gtos_e_Ingresos[],4,FALSE)</f>
        <v>6.a</v>
      </c>
      <c r="L416" s="30" t="str">
        <f>VLOOKUP(Tabla_Gtos_Ingresos7[[#This Row],[Grupo 1]],Tabla3[],4,FALSE)</f>
        <v>6. Gtos de Personal</v>
      </c>
      <c r="M416" s="30" t="str">
        <f>VLOOKUP(Tabla_Gtos_Ingresos7[[#This Row],[Grupo 1]],Tabla3[],5,FALSE)</f>
        <v>6.a Sueldos y Salarios</v>
      </c>
      <c r="N416" s="28" t="str">
        <f>VLOOKUP(Tabla_Gtos_Ingresos7[[#This Row],[Grupo 1]],Tabla3[],10,FALSE)</f>
        <v>G</v>
      </c>
      <c r="O416" s="28" t="str">
        <f>VLOOKUP(Tabla_Gtos_Ingresos7[[#This Row],[Grupo 1]],Tabla3[],6,FALSE)</f>
        <v>Explotación</v>
      </c>
      <c r="P416" s="28">
        <f>VLOOKUP(Tabla_Gtos_Ingresos7[[#This Row],[Grupo 1]],Tabla3[],2,FALSE)</f>
        <v>6</v>
      </c>
      <c r="Q416" s="29" t="str">
        <f>VLOOKUP(Tabla_Gtos_Ingresos7[[#This Row],[3 digitos]],PGC_Gtos_e_Ingresos[],2,FALSE)</f>
        <v xml:space="preserve"> Sueldos y salarios</v>
      </c>
      <c r="R416" s="30" t="str">
        <f>Tabla_Gtos_Ingresos7[[#This Row],[3 digitos]]&amp;"/"&amp;Tabla_Gtos_Ingresos7[[#This Row],[Nombre cuenta]]</f>
        <v>640/ Sueldos y salarios</v>
      </c>
      <c r="S416" s="30">
        <f>YEAR(Tabla_Gtos_Ingresos7[[#This Row],[Fecha]])</f>
        <v>2010</v>
      </c>
      <c r="T416" s="27">
        <f>MONTH(Tabla_Gtos_Ingresos7[[#This Row],[Fecha]])</f>
        <v>4</v>
      </c>
      <c r="U416" s="30">
        <f>ROUNDUP(MONTH(Tabla_Gtos_Ingresos7[[#This Row],[Fecha]])/3, 0)</f>
        <v>2</v>
      </c>
      <c r="V416" s="30">
        <f>WEEKNUM(Tabla_Gtos_Ingresos7[[#This Row],[Fecha]])</f>
        <v>18</v>
      </c>
      <c r="W416" s="30">
        <f>(Tabla_Gtos_Ingresos7[[#This Row],[Factor]]*Tabla_Gtos_Ingresos7[[#This Row],[Haber]])+(Tabla_Gtos_Ingresos7[[#This Row],[Factor]]*Tabla_Gtos_Ingresos7[[#This Row],[Debe]])</f>
        <v>-1847.18</v>
      </c>
      <c r="X416" s="30">
        <f>VLOOKUP(Tabla_Gtos_Ingresos7[[#This Row],[3 digitos]],PGC_Gtos_e_Ingresos[],3,FALSE)</f>
        <v>-1</v>
      </c>
    </row>
    <row r="417" spans="1:24">
      <c r="A417" s="1">
        <v>755</v>
      </c>
      <c r="B417" s="13">
        <v>40298</v>
      </c>
      <c r="C417" s="15">
        <v>64000011</v>
      </c>
      <c r="D417" s="2" t="s">
        <v>580</v>
      </c>
      <c r="E417" s="1" t="s">
        <v>672</v>
      </c>
      <c r="F417" s="12">
        <v>1521.94</v>
      </c>
      <c r="G417" s="12">
        <v>0</v>
      </c>
      <c r="H417" s="26" t="str">
        <f>MID(Tabla_Gtos_Ingresos7[[#This Row],[Subcuenta]],1,4)</f>
        <v>6400</v>
      </c>
      <c r="I417" s="27">
        <f>VALUE(MID(Tabla_Gtos_Ingresos7[[#This Row],[4 digitos]],1,3))</f>
        <v>640</v>
      </c>
      <c r="J417" s="27">
        <f>VALUE(MID(Tabla_Gtos_Ingresos7[[#This Row],[3 digitos]],1,2))</f>
        <v>64</v>
      </c>
      <c r="K417" s="28" t="str">
        <f>VLOOKUP(Tabla_Gtos_Ingresos7[[#This Row],[3 digitos]],PGC_Gtos_e_Ingresos[],4,FALSE)</f>
        <v>6.a</v>
      </c>
      <c r="L417" s="30" t="str">
        <f>VLOOKUP(Tabla_Gtos_Ingresos7[[#This Row],[Grupo 1]],Tabla3[],4,FALSE)</f>
        <v>6. Gtos de Personal</v>
      </c>
      <c r="M417" s="30" t="str">
        <f>VLOOKUP(Tabla_Gtos_Ingresos7[[#This Row],[Grupo 1]],Tabla3[],5,FALSE)</f>
        <v>6.a Sueldos y Salarios</v>
      </c>
      <c r="N417" s="28" t="str">
        <f>VLOOKUP(Tabla_Gtos_Ingresos7[[#This Row],[Grupo 1]],Tabla3[],10,FALSE)</f>
        <v>G</v>
      </c>
      <c r="O417" s="28" t="str">
        <f>VLOOKUP(Tabla_Gtos_Ingresos7[[#This Row],[Grupo 1]],Tabla3[],6,FALSE)</f>
        <v>Explotación</v>
      </c>
      <c r="P417" s="28">
        <f>VLOOKUP(Tabla_Gtos_Ingresos7[[#This Row],[Grupo 1]],Tabla3[],2,FALSE)</f>
        <v>6</v>
      </c>
      <c r="Q417" s="29" t="str">
        <f>VLOOKUP(Tabla_Gtos_Ingresos7[[#This Row],[3 digitos]],PGC_Gtos_e_Ingresos[],2,FALSE)</f>
        <v xml:space="preserve"> Sueldos y salarios</v>
      </c>
      <c r="R417" s="30" t="str">
        <f>Tabla_Gtos_Ingresos7[[#This Row],[3 digitos]]&amp;"/"&amp;Tabla_Gtos_Ingresos7[[#This Row],[Nombre cuenta]]</f>
        <v>640/ Sueldos y salarios</v>
      </c>
      <c r="S417" s="30">
        <f>YEAR(Tabla_Gtos_Ingresos7[[#This Row],[Fecha]])</f>
        <v>2010</v>
      </c>
      <c r="T417" s="27">
        <f>MONTH(Tabla_Gtos_Ingresos7[[#This Row],[Fecha]])</f>
        <v>4</v>
      </c>
      <c r="U417" s="30">
        <f>ROUNDUP(MONTH(Tabla_Gtos_Ingresos7[[#This Row],[Fecha]])/3, 0)</f>
        <v>2</v>
      </c>
      <c r="V417" s="30">
        <f>WEEKNUM(Tabla_Gtos_Ingresos7[[#This Row],[Fecha]])</f>
        <v>18</v>
      </c>
      <c r="W417" s="30">
        <f>(Tabla_Gtos_Ingresos7[[#This Row],[Factor]]*Tabla_Gtos_Ingresos7[[#This Row],[Haber]])+(Tabla_Gtos_Ingresos7[[#This Row],[Factor]]*Tabla_Gtos_Ingresos7[[#This Row],[Debe]])</f>
        <v>-1521.94</v>
      </c>
      <c r="X417" s="30">
        <f>VLOOKUP(Tabla_Gtos_Ingresos7[[#This Row],[3 digitos]],PGC_Gtos_e_Ingresos[],3,FALSE)</f>
        <v>-1</v>
      </c>
    </row>
    <row r="418" spans="1:24">
      <c r="A418" s="1">
        <v>758</v>
      </c>
      <c r="B418" s="13">
        <v>40298</v>
      </c>
      <c r="C418" s="15">
        <v>64000013</v>
      </c>
      <c r="D418" s="1" t="s">
        <v>490</v>
      </c>
      <c r="E418" s="1" t="s">
        <v>492</v>
      </c>
      <c r="F418" s="12">
        <v>1209.0899999999999</v>
      </c>
      <c r="G418" s="12">
        <v>0</v>
      </c>
      <c r="H418" s="26" t="str">
        <f>MID(Tabla_Gtos_Ingresos7[[#This Row],[Subcuenta]],1,4)</f>
        <v>6400</v>
      </c>
      <c r="I418" s="27">
        <f>VALUE(MID(Tabla_Gtos_Ingresos7[[#This Row],[4 digitos]],1,3))</f>
        <v>640</v>
      </c>
      <c r="J418" s="27">
        <f>VALUE(MID(Tabla_Gtos_Ingresos7[[#This Row],[3 digitos]],1,2))</f>
        <v>64</v>
      </c>
      <c r="K418" s="28" t="str">
        <f>VLOOKUP(Tabla_Gtos_Ingresos7[[#This Row],[3 digitos]],PGC_Gtos_e_Ingresos[],4,FALSE)</f>
        <v>6.a</v>
      </c>
      <c r="L418" s="30" t="str">
        <f>VLOOKUP(Tabla_Gtos_Ingresos7[[#This Row],[Grupo 1]],Tabla3[],4,FALSE)</f>
        <v>6. Gtos de Personal</v>
      </c>
      <c r="M418" s="30" t="str">
        <f>VLOOKUP(Tabla_Gtos_Ingresos7[[#This Row],[Grupo 1]],Tabla3[],5,FALSE)</f>
        <v>6.a Sueldos y Salarios</v>
      </c>
      <c r="N418" s="28" t="str">
        <f>VLOOKUP(Tabla_Gtos_Ingresos7[[#This Row],[Grupo 1]],Tabla3[],10,FALSE)</f>
        <v>G</v>
      </c>
      <c r="O418" s="28" t="str">
        <f>VLOOKUP(Tabla_Gtos_Ingresos7[[#This Row],[Grupo 1]],Tabla3[],6,FALSE)</f>
        <v>Explotación</v>
      </c>
      <c r="P418" s="28">
        <f>VLOOKUP(Tabla_Gtos_Ingresos7[[#This Row],[Grupo 1]],Tabla3[],2,FALSE)</f>
        <v>6</v>
      </c>
      <c r="Q418" s="29" t="str">
        <f>VLOOKUP(Tabla_Gtos_Ingresos7[[#This Row],[3 digitos]],PGC_Gtos_e_Ingresos[],2,FALSE)</f>
        <v xml:space="preserve"> Sueldos y salarios</v>
      </c>
      <c r="R418" s="30" t="str">
        <f>Tabla_Gtos_Ingresos7[[#This Row],[3 digitos]]&amp;"/"&amp;Tabla_Gtos_Ingresos7[[#This Row],[Nombre cuenta]]</f>
        <v>640/ Sueldos y salarios</v>
      </c>
      <c r="S418" s="30">
        <f>YEAR(Tabla_Gtos_Ingresos7[[#This Row],[Fecha]])</f>
        <v>2010</v>
      </c>
      <c r="T418" s="27">
        <f>MONTH(Tabla_Gtos_Ingresos7[[#This Row],[Fecha]])</f>
        <v>4</v>
      </c>
      <c r="U418" s="30">
        <f>ROUNDUP(MONTH(Tabla_Gtos_Ingresos7[[#This Row],[Fecha]])/3, 0)</f>
        <v>2</v>
      </c>
      <c r="V418" s="30">
        <f>WEEKNUM(Tabla_Gtos_Ingresos7[[#This Row],[Fecha]])</f>
        <v>18</v>
      </c>
      <c r="W418" s="30">
        <f>(Tabla_Gtos_Ingresos7[[#This Row],[Factor]]*Tabla_Gtos_Ingresos7[[#This Row],[Haber]])+(Tabla_Gtos_Ingresos7[[#This Row],[Factor]]*Tabla_Gtos_Ingresos7[[#This Row],[Debe]])</f>
        <v>-1209.0899999999999</v>
      </c>
      <c r="X418" s="30">
        <f>VLOOKUP(Tabla_Gtos_Ingresos7[[#This Row],[3 digitos]],PGC_Gtos_e_Ingresos[],3,FALSE)</f>
        <v>-1</v>
      </c>
    </row>
    <row r="419" spans="1:24">
      <c r="A419" s="1">
        <v>762</v>
      </c>
      <c r="B419" s="13">
        <v>40298</v>
      </c>
      <c r="C419" s="15">
        <v>70000058</v>
      </c>
      <c r="D419" s="1" t="s">
        <v>45</v>
      </c>
      <c r="E419" s="1" t="s">
        <v>549</v>
      </c>
      <c r="F419" s="12">
        <v>0</v>
      </c>
      <c r="G419" s="12">
        <v>38.61</v>
      </c>
      <c r="H419" s="26" t="str">
        <f>MID(Tabla_Gtos_Ingresos7[[#This Row],[Subcuenta]],1,4)</f>
        <v>7000</v>
      </c>
      <c r="I419" s="27">
        <f>VALUE(MID(Tabla_Gtos_Ingresos7[[#This Row],[4 digitos]],1,3))</f>
        <v>700</v>
      </c>
      <c r="J419" s="27">
        <f>VALUE(MID(Tabla_Gtos_Ingresos7[[#This Row],[3 digitos]],1,2))</f>
        <v>70</v>
      </c>
      <c r="K419" s="28" t="str">
        <f>VLOOKUP(Tabla_Gtos_Ingresos7[[#This Row],[3 digitos]],PGC_Gtos_e_Ingresos[],4,FALSE)</f>
        <v>1a</v>
      </c>
      <c r="L419" s="30" t="str">
        <f>VLOOKUP(Tabla_Gtos_Ingresos7[[#This Row],[Grupo 1]],Tabla3[],4,FALSE)</f>
        <v>1. Importe Neto Cifra de Negocios</v>
      </c>
      <c r="M419" s="30" t="str">
        <f>VLOOKUP(Tabla_Gtos_Ingresos7[[#This Row],[Grupo 1]],Tabla3[],5,FALSE)</f>
        <v>1.a Ventas</v>
      </c>
      <c r="N419" s="28" t="str">
        <f>VLOOKUP(Tabla_Gtos_Ingresos7[[#This Row],[Grupo 1]],Tabla3[],10,FALSE)</f>
        <v>I</v>
      </c>
      <c r="O419" s="28" t="str">
        <f>VLOOKUP(Tabla_Gtos_Ingresos7[[#This Row],[Grupo 1]],Tabla3[],6,FALSE)</f>
        <v>Explotación</v>
      </c>
      <c r="P419" s="28">
        <f>VLOOKUP(Tabla_Gtos_Ingresos7[[#This Row],[Grupo 1]],Tabla3[],2,FALSE)</f>
        <v>1</v>
      </c>
      <c r="Q419" s="29" t="str">
        <f>VLOOKUP(Tabla_Gtos_Ingresos7[[#This Row],[3 digitos]],PGC_Gtos_e_Ingresos[],2,FALSE)</f>
        <v xml:space="preserve"> Ventas de mercaderías</v>
      </c>
      <c r="R419" s="30" t="str">
        <f>Tabla_Gtos_Ingresos7[[#This Row],[3 digitos]]&amp;"/"&amp;Tabla_Gtos_Ingresos7[[#This Row],[Nombre cuenta]]</f>
        <v>700/ Ventas de mercaderías</v>
      </c>
      <c r="S419" s="30">
        <f>YEAR(Tabla_Gtos_Ingresos7[[#This Row],[Fecha]])</f>
        <v>2010</v>
      </c>
      <c r="T419" s="27">
        <f>MONTH(Tabla_Gtos_Ingresos7[[#This Row],[Fecha]])</f>
        <v>4</v>
      </c>
      <c r="U419" s="30">
        <f>ROUNDUP(MONTH(Tabla_Gtos_Ingresos7[[#This Row],[Fecha]])/3, 0)</f>
        <v>2</v>
      </c>
      <c r="V419" s="30">
        <f>WEEKNUM(Tabla_Gtos_Ingresos7[[#This Row],[Fecha]])</f>
        <v>18</v>
      </c>
      <c r="W419" s="30">
        <f>(Tabla_Gtos_Ingresos7[[#This Row],[Factor]]*Tabla_Gtos_Ingresos7[[#This Row],[Haber]])+(Tabla_Gtos_Ingresos7[[#This Row],[Factor]]*Tabla_Gtos_Ingresos7[[#This Row],[Debe]])</f>
        <v>38.61</v>
      </c>
      <c r="X419" s="30">
        <f>VLOOKUP(Tabla_Gtos_Ingresos7[[#This Row],[3 digitos]],PGC_Gtos_e_Ingresos[],3,FALSE)</f>
        <v>1</v>
      </c>
    </row>
    <row r="420" spans="1:24">
      <c r="A420" s="1">
        <v>763</v>
      </c>
      <c r="B420" s="13">
        <v>40298</v>
      </c>
      <c r="C420" s="15">
        <v>70000059</v>
      </c>
      <c r="D420" s="1" t="s">
        <v>45</v>
      </c>
      <c r="E420" s="1" t="s">
        <v>315</v>
      </c>
      <c r="F420" s="12">
        <v>0</v>
      </c>
      <c r="G420" s="12">
        <v>2486.0300000000002</v>
      </c>
      <c r="H420" s="26" t="str">
        <f>MID(Tabla_Gtos_Ingresos7[[#This Row],[Subcuenta]],1,4)</f>
        <v>7000</v>
      </c>
      <c r="I420" s="27">
        <f>VALUE(MID(Tabla_Gtos_Ingresos7[[#This Row],[4 digitos]],1,3))</f>
        <v>700</v>
      </c>
      <c r="J420" s="27">
        <f>VALUE(MID(Tabla_Gtos_Ingresos7[[#This Row],[3 digitos]],1,2))</f>
        <v>70</v>
      </c>
      <c r="K420" s="28" t="str">
        <f>VLOOKUP(Tabla_Gtos_Ingresos7[[#This Row],[3 digitos]],PGC_Gtos_e_Ingresos[],4,FALSE)</f>
        <v>1a</v>
      </c>
      <c r="L420" s="30" t="str">
        <f>VLOOKUP(Tabla_Gtos_Ingresos7[[#This Row],[Grupo 1]],Tabla3[],4,FALSE)</f>
        <v>1. Importe Neto Cifra de Negocios</v>
      </c>
      <c r="M420" s="30" t="str">
        <f>VLOOKUP(Tabla_Gtos_Ingresos7[[#This Row],[Grupo 1]],Tabla3[],5,FALSE)</f>
        <v>1.a Ventas</v>
      </c>
      <c r="N420" s="28" t="str">
        <f>VLOOKUP(Tabla_Gtos_Ingresos7[[#This Row],[Grupo 1]],Tabla3[],10,FALSE)</f>
        <v>I</v>
      </c>
      <c r="O420" s="28" t="str">
        <f>VLOOKUP(Tabla_Gtos_Ingresos7[[#This Row],[Grupo 1]],Tabla3[],6,FALSE)</f>
        <v>Explotación</v>
      </c>
      <c r="P420" s="28">
        <f>VLOOKUP(Tabla_Gtos_Ingresos7[[#This Row],[Grupo 1]],Tabla3[],2,FALSE)</f>
        <v>1</v>
      </c>
      <c r="Q420" s="29" t="str">
        <f>VLOOKUP(Tabla_Gtos_Ingresos7[[#This Row],[3 digitos]],PGC_Gtos_e_Ingresos[],2,FALSE)</f>
        <v xml:space="preserve"> Ventas de mercaderías</v>
      </c>
      <c r="R420" s="30" t="str">
        <f>Tabla_Gtos_Ingresos7[[#This Row],[3 digitos]]&amp;"/"&amp;Tabla_Gtos_Ingresos7[[#This Row],[Nombre cuenta]]</f>
        <v>700/ Ventas de mercaderías</v>
      </c>
      <c r="S420" s="30">
        <f>YEAR(Tabla_Gtos_Ingresos7[[#This Row],[Fecha]])</f>
        <v>2010</v>
      </c>
      <c r="T420" s="27">
        <f>MONTH(Tabla_Gtos_Ingresos7[[#This Row],[Fecha]])</f>
        <v>4</v>
      </c>
      <c r="U420" s="30">
        <f>ROUNDUP(MONTH(Tabla_Gtos_Ingresos7[[#This Row],[Fecha]])/3, 0)</f>
        <v>2</v>
      </c>
      <c r="V420" s="30">
        <f>WEEKNUM(Tabla_Gtos_Ingresos7[[#This Row],[Fecha]])</f>
        <v>18</v>
      </c>
      <c r="W420" s="30">
        <f>(Tabla_Gtos_Ingresos7[[#This Row],[Factor]]*Tabla_Gtos_Ingresos7[[#This Row],[Haber]])+(Tabla_Gtos_Ingresos7[[#This Row],[Factor]]*Tabla_Gtos_Ingresos7[[#This Row],[Debe]])</f>
        <v>2486.0300000000002</v>
      </c>
      <c r="X420" s="30">
        <f>VLOOKUP(Tabla_Gtos_Ingresos7[[#This Row],[3 digitos]],PGC_Gtos_e_Ingresos[],3,FALSE)</f>
        <v>1</v>
      </c>
    </row>
    <row r="421" spans="1:24">
      <c r="A421" s="1">
        <v>764</v>
      </c>
      <c r="B421" s="13">
        <v>40298</v>
      </c>
      <c r="C421" s="15">
        <v>70000060</v>
      </c>
      <c r="D421" s="1" t="s">
        <v>45</v>
      </c>
      <c r="E421" s="1" t="s">
        <v>606</v>
      </c>
      <c r="F421" s="12">
        <v>0</v>
      </c>
      <c r="G421" s="12">
        <v>9.35</v>
      </c>
      <c r="H421" s="26" t="str">
        <f>MID(Tabla_Gtos_Ingresos7[[#This Row],[Subcuenta]],1,4)</f>
        <v>7000</v>
      </c>
      <c r="I421" s="27">
        <f>VALUE(MID(Tabla_Gtos_Ingresos7[[#This Row],[4 digitos]],1,3))</f>
        <v>700</v>
      </c>
      <c r="J421" s="27">
        <f>VALUE(MID(Tabla_Gtos_Ingresos7[[#This Row],[3 digitos]],1,2))</f>
        <v>70</v>
      </c>
      <c r="K421" s="28" t="str">
        <f>VLOOKUP(Tabla_Gtos_Ingresos7[[#This Row],[3 digitos]],PGC_Gtos_e_Ingresos[],4,FALSE)</f>
        <v>1a</v>
      </c>
      <c r="L421" s="30" t="str">
        <f>VLOOKUP(Tabla_Gtos_Ingresos7[[#This Row],[Grupo 1]],Tabla3[],4,FALSE)</f>
        <v>1. Importe Neto Cifra de Negocios</v>
      </c>
      <c r="M421" s="30" t="str">
        <f>VLOOKUP(Tabla_Gtos_Ingresos7[[#This Row],[Grupo 1]],Tabla3[],5,FALSE)</f>
        <v>1.a Ventas</v>
      </c>
      <c r="N421" s="28" t="str">
        <f>VLOOKUP(Tabla_Gtos_Ingresos7[[#This Row],[Grupo 1]],Tabla3[],10,FALSE)</f>
        <v>I</v>
      </c>
      <c r="O421" s="28" t="str">
        <f>VLOOKUP(Tabla_Gtos_Ingresos7[[#This Row],[Grupo 1]],Tabla3[],6,FALSE)</f>
        <v>Explotación</v>
      </c>
      <c r="P421" s="28">
        <f>VLOOKUP(Tabla_Gtos_Ingresos7[[#This Row],[Grupo 1]],Tabla3[],2,FALSE)</f>
        <v>1</v>
      </c>
      <c r="Q421" s="29" t="str">
        <f>VLOOKUP(Tabla_Gtos_Ingresos7[[#This Row],[3 digitos]],PGC_Gtos_e_Ingresos[],2,FALSE)</f>
        <v xml:space="preserve"> Ventas de mercaderías</v>
      </c>
      <c r="R421" s="30" t="str">
        <f>Tabla_Gtos_Ingresos7[[#This Row],[3 digitos]]&amp;"/"&amp;Tabla_Gtos_Ingresos7[[#This Row],[Nombre cuenta]]</f>
        <v>700/ Ventas de mercaderías</v>
      </c>
      <c r="S421" s="30">
        <f>YEAR(Tabla_Gtos_Ingresos7[[#This Row],[Fecha]])</f>
        <v>2010</v>
      </c>
      <c r="T421" s="27">
        <f>MONTH(Tabla_Gtos_Ingresos7[[#This Row],[Fecha]])</f>
        <v>4</v>
      </c>
      <c r="U421" s="30">
        <f>ROUNDUP(MONTH(Tabla_Gtos_Ingresos7[[#This Row],[Fecha]])/3, 0)</f>
        <v>2</v>
      </c>
      <c r="V421" s="30">
        <f>WEEKNUM(Tabla_Gtos_Ingresos7[[#This Row],[Fecha]])</f>
        <v>18</v>
      </c>
      <c r="W421" s="30">
        <f>(Tabla_Gtos_Ingresos7[[#This Row],[Factor]]*Tabla_Gtos_Ingresos7[[#This Row],[Haber]])+(Tabla_Gtos_Ingresos7[[#This Row],[Factor]]*Tabla_Gtos_Ingresos7[[#This Row],[Debe]])</f>
        <v>9.35</v>
      </c>
      <c r="X421" s="30">
        <f>VLOOKUP(Tabla_Gtos_Ingresos7[[#This Row],[3 digitos]],PGC_Gtos_e_Ingresos[],3,FALSE)</f>
        <v>1</v>
      </c>
    </row>
    <row r="422" spans="1:24">
      <c r="A422" s="1">
        <v>765</v>
      </c>
      <c r="B422" s="13">
        <v>40298</v>
      </c>
      <c r="C422" s="15">
        <v>70000061</v>
      </c>
      <c r="D422" s="1" t="s">
        <v>45</v>
      </c>
      <c r="E422" s="1" t="s">
        <v>277</v>
      </c>
      <c r="F422" s="12">
        <v>0</v>
      </c>
      <c r="G422" s="12">
        <v>31.1</v>
      </c>
      <c r="H422" s="26" t="str">
        <f>MID(Tabla_Gtos_Ingresos7[[#This Row],[Subcuenta]],1,4)</f>
        <v>7000</v>
      </c>
      <c r="I422" s="27">
        <f>VALUE(MID(Tabla_Gtos_Ingresos7[[#This Row],[4 digitos]],1,3))</f>
        <v>700</v>
      </c>
      <c r="J422" s="27">
        <f>VALUE(MID(Tabla_Gtos_Ingresos7[[#This Row],[3 digitos]],1,2))</f>
        <v>70</v>
      </c>
      <c r="K422" s="28" t="str">
        <f>VLOOKUP(Tabla_Gtos_Ingresos7[[#This Row],[3 digitos]],PGC_Gtos_e_Ingresos[],4,FALSE)</f>
        <v>1a</v>
      </c>
      <c r="L422" s="30" t="str">
        <f>VLOOKUP(Tabla_Gtos_Ingresos7[[#This Row],[Grupo 1]],Tabla3[],4,FALSE)</f>
        <v>1. Importe Neto Cifra de Negocios</v>
      </c>
      <c r="M422" s="30" t="str">
        <f>VLOOKUP(Tabla_Gtos_Ingresos7[[#This Row],[Grupo 1]],Tabla3[],5,FALSE)</f>
        <v>1.a Ventas</v>
      </c>
      <c r="N422" s="28" t="str">
        <f>VLOOKUP(Tabla_Gtos_Ingresos7[[#This Row],[Grupo 1]],Tabla3[],10,FALSE)</f>
        <v>I</v>
      </c>
      <c r="O422" s="28" t="str">
        <f>VLOOKUP(Tabla_Gtos_Ingresos7[[#This Row],[Grupo 1]],Tabla3[],6,FALSE)</f>
        <v>Explotación</v>
      </c>
      <c r="P422" s="28">
        <f>VLOOKUP(Tabla_Gtos_Ingresos7[[#This Row],[Grupo 1]],Tabla3[],2,FALSE)</f>
        <v>1</v>
      </c>
      <c r="Q422" s="29" t="str">
        <f>VLOOKUP(Tabla_Gtos_Ingresos7[[#This Row],[3 digitos]],PGC_Gtos_e_Ingresos[],2,FALSE)</f>
        <v xml:space="preserve"> Ventas de mercaderías</v>
      </c>
      <c r="R422" s="30" t="str">
        <f>Tabla_Gtos_Ingresos7[[#This Row],[3 digitos]]&amp;"/"&amp;Tabla_Gtos_Ingresos7[[#This Row],[Nombre cuenta]]</f>
        <v>700/ Ventas de mercaderías</v>
      </c>
      <c r="S422" s="30">
        <f>YEAR(Tabla_Gtos_Ingresos7[[#This Row],[Fecha]])</f>
        <v>2010</v>
      </c>
      <c r="T422" s="27">
        <f>MONTH(Tabla_Gtos_Ingresos7[[#This Row],[Fecha]])</f>
        <v>4</v>
      </c>
      <c r="U422" s="30">
        <f>ROUNDUP(MONTH(Tabla_Gtos_Ingresos7[[#This Row],[Fecha]])/3, 0)</f>
        <v>2</v>
      </c>
      <c r="V422" s="30">
        <f>WEEKNUM(Tabla_Gtos_Ingresos7[[#This Row],[Fecha]])</f>
        <v>18</v>
      </c>
      <c r="W422" s="30">
        <f>(Tabla_Gtos_Ingresos7[[#This Row],[Factor]]*Tabla_Gtos_Ingresos7[[#This Row],[Haber]])+(Tabla_Gtos_Ingresos7[[#This Row],[Factor]]*Tabla_Gtos_Ingresos7[[#This Row],[Debe]])</f>
        <v>31.1</v>
      </c>
      <c r="X422" s="30">
        <f>VLOOKUP(Tabla_Gtos_Ingresos7[[#This Row],[3 digitos]],PGC_Gtos_e_Ingresos[],3,FALSE)</f>
        <v>1</v>
      </c>
    </row>
    <row r="423" spans="1:24">
      <c r="A423" s="1">
        <v>766</v>
      </c>
      <c r="B423" s="13">
        <v>40298</v>
      </c>
      <c r="C423" s="15">
        <v>70000062</v>
      </c>
      <c r="D423" s="1" t="s">
        <v>45</v>
      </c>
      <c r="E423" s="1" t="s">
        <v>420</v>
      </c>
      <c r="F423" s="12">
        <v>0</v>
      </c>
      <c r="G423" s="12">
        <v>1635.31</v>
      </c>
      <c r="H423" s="26" t="str">
        <f>MID(Tabla_Gtos_Ingresos7[[#This Row],[Subcuenta]],1,4)</f>
        <v>7000</v>
      </c>
      <c r="I423" s="27">
        <f>VALUE(MID(Tabla_Gtos_Ingresos7[[#This Row],[4 digitos]],1,3))</f>
        <v>700</v>
      </c>
      <c r="J423" s="27">
        <f>VALUE(MID(Tabla_Gtos_Ingresos7[[#This Row],[3 digitos]],1,2))</f>
        <v>70</v>
      </c>
      <c r="K423" s="28" t="str">
        <f>VLOOKUP(Tabla_Gtos_Ingresos7[[#This Row],[3 digitos]],PGC_Gtos_e_Ingresos[],4,FALSE)</f>
        <v>1a</v>
      </c>
      <c r="L423" s="30" t="str">
        <f>VLOOKUP(Tabla_Gtos_Ingresos7[[#This Row],[Grupo 1]],Tabla3[],4,FALSE)</f>
        <v>1. Importe Neto Cifra de Negocios</v>
      </c>
      <c r="M423" s="30" t="str">
        <f>VLOOKUP(Tabla_Gtos_Ingresos7[[#This Row],[Grupo 1]],Tabla3[],5,FALSE)</f>
        <v>1.a Ventas</v>
      </c>
      <c r="N423" s="28" t="str">
        <f>VLOOKUP(Tabla_Gtos_Ingresos7[[#This Row],[Grupo 1]],Tabla3[],10,FALSE)</f>
        <v>I</v>
      </c>
      <c r="O423" s="28" t="str">
        <f>VLOOKUP(Tabla_Gtos_Ingresos7[[#This Row],[Grupo 1]],Tabla3[],6,FALSE)</f>
        <v>Explotación</v>
      </c>
      <c r="P423" s="28">
        <f>VLOOKUP(Tabla_Gtos_Ingresos7[[#This Row],[Grupo 1]],Tabla3[],2,FALSE)</f>
        <v>1</v>
      </c>
      <c r="Q423" s="29" t="str">
        <f>VLOOKUP(Tabla_Gtos_Ingresos7[[#This Row],[3 digitos]],PGC_Gtos_e_Ingresos[],2,FALSE)</f>
        <v xml:space="preserve"> Ventas de mercaderías</v>
      </c>
      <c r="R423" s="30" t="str">
        <f>Tabla_Gtos_Ingresos7[[#This Row],[3 digitos]]&amp;"/"&amp;Tabla_Gtos_Ingresos7[[#This Row],[Nombre cuenta]]</f>
        <v>700/ Ventas de mercaderías</v>
      </c>
      <c r="S423" s="30">
        <f>YEAR(Tabla_Gtos_Ingresos7[[#This Row],[Fecha]])</f>
        <v>2010</v>
      </c>
      <c r="T423" s="27">
        <f>MONTH(Tabla_Gtos_Ingresos7[[#This Row],[Fecha]])</f>
        <v>4</v>
      </c>
      <c r="U423" s="30">
        <f>ROUNDUP(MONTH(Tabla_Gtos_Ingresos7[[#This Row],[Fecha]])/3, 0)</f>
        <v>2</v>
      </c>
      <c r="V423" s="30">
        <f>WEEKNUM(Tabla_Gtos_Ingresos7[[#This Row],[Fecha]])</f>
        <v>18</v>
      </c>
      <c r="W423" s="30">
        <f>(Tabla_Gtos_Ingresos7[[#This Row],[Factor]]*Tabla_Gtos_Ingresos7[[#This Row],[Haber]])+(Tabla_Gtos_Ingresos7[[#This Row],[Factor]]*Tabla_Gtos_Ingresos7[[#This Row],[Debe]])</f>
        <v>1635.31</v>
      </c>
      <c r="X423" s="30">
        <f>VLOOKUP(Tabla_Gtos_Ingresos7[[#This Row],[3 digitos]],PGC_Gtos_e_Ingresos[],3,FALSE)</f>
        <v>1</v>
      </c>
    </row>
    <row r="424" spans="1:24">
      <c r="A424" s="1">
        <v>767</v>
      </c>
      <c r="B424" s="13">
        <v>40298</v>
      </c>
      <c r="C424" s="15">
        <v>70000063</v>
      </c>
      <c r="D424" s="1" t="s">
        <v>45</v>
      </c>
      <c r="E424" s="1" t="s">
        <v>714</v>
      </c>
      <c r="F424" s="12">
        <v>0</v>
      </c>
      <c r="G424" s="12">
        <v>19.25</v>
      </c>
      <c r="H424" s="26" t="str">
        <f>MID(Tabla_Gtos_Ingresos7[[#This Row],[Subcuenta]],1,4)</f>
        <v>7000</v>
      </c>
      <c r="I424" s="27">
        <f>VALUE(MID(Tabla_Gtos_Ingresos7[[#This Row],[4 digitos]],1,3))</f>
        <v>700</v>
      </c>
      <c r="J424" s="27">
        <f>VALUE(MID(Tabla_Gtos_Ingresos7[[#This Row],[3 digitos]],1,2))</f>
        <v>70</v>
      </c>
      <c r="K424" s="28" t="str">
        <f>VLOOKUP(Tabla_Gtos_Ingresos7[[#This Row],[3 digitos]],PGC_Gtos_e_Ingresos[],4,FALSE)</f>
        <v>1a</v>
      </c>
      <c r="L424" s="30" t="str">
        <f>VLOOKUP(Tabla_Gtos_Ingresos7[[#This Row],[Grupo 1]],Tabla3[],4,FALSE)</f>
        <v>1. Importe Neto Cifra de Negocios</v>
      </c>
      <c r="M424" s="30" t="str">
        <f>VLOOKUP(Tabla_Gtos_Ingresos7[[#This Row],[Grupo 1]],Tabla3[],5,FALSE)</f>
        <v>1.a Ventas</v>
      </c>
      <c r="N424" s="28" t="str">
        <f>VLOOKUP(Tabla_Gtos_Ingresos7[[#This Row],[Grupo 1]],Tabla3[],10,FALSE)</f>
        <v>I</v>
      </c>
      <c r="O424" s="28" t="str">
        <f>VLOOKUP(Tabla_Gtos_Ingresos7[[#This Row],[Grupo 1]],Tabla3[],6,FALSE)</f>
        <v>Explotación</v>
      </c>
      <c r="P424" s="28">
        <f>VLOOKUP(Tabla_Gtos_Ingresos7[[#This Row],[Grupo 1]],Tabla3[],2,FALSE)</f>
        <v>1</v>
      </c>
      <c r="Q424" s="29" t="str">
        <f>VLOOKUP(Tabla_Gtos_Ingresos7[[#This Row],[3 digitos]],PGC_Gtos_e_Ingresos[],2,FALSE)</f>
        <v xml:space="preserve"> Ventas de mercaderías</v>
      </c>
      <c r="R424" s="30" t="str">
        <f>Tabla_Gtos_Ingresos7[[#This Row],[3 digitos]]&amp;"/"&amp;Tabla_Gtos_Ingresos7[[#This Row],[Nombre cuenta]]</f>
        <v>700/ Ventas de mercaderías</v>
      </c>
      <c r="S424" s="30">
        <f>YEAR(Tabla_Gtos_Ingresos7[[#This Row],[Fecha]])</f>
        <v>2010</v>
      </c>
      <c r="T424" s="27">
        <f>MONTH(Tabla_Gtos_Ingresos7[[#This Row],[Fecha]])</f>
        <v>4</v>
      </c>
      <c r="U424" s="30">
        <f>ROUNDUP(MONTH(Tabla_Gtos_Ingresos7[[#This Row],[Fecha]])/3, 0)</f>
        <v>2</v>
      </c>
      <c r="V424" s="30">
        <f>WEEKNUM(Tabla_Gtos_Ingresos7[[#This Row],[Fecha]])</f>
        <v>18</v>
      </c>
      <c r="W424" s="30">
        <f>(Tabla_Gtos_Ingresos7[[#This Row],[Factor]]*Tabla_Gtos_Ingresos7[[#This Row],[Haber]])+(Tabla_Gtos_Ingresos7[[#This Row],[Factor]]*Tabla_Gtos_Ingresos7[[#This Row],[Debe]])</f>
        <v>19.25</v>
      </c>
      <c r="X424" s="30">
        <f>VLOOKUP(Tabla_Gtos_Ingresos7[[#This Row],[3 digitos]],PGC_Gtos_e_Ingresos[],3,FALSE)</f>
        <v>1</v>
      </c>
    </row>
    <row r="425" spans="1:24">
      <c r="A425" s="1">
        <v>768</v>
      </c>
      <c r="B425" s="13">
        <v>40298</v>
      </c>
      <c r="C425" s="15">
        <v>70000064</v>
      </c>
      <c r="D425" s="1" t="s">
        <v>45</v>
      </c>
      <c r="E425" s="1" t="s">
        <v>561</v>
      </c>
      <c r="F425" s="12">
        <v>0</v>
      </c>
      <c r="G425" s="12">
        <v>166.98</v>
      </c>
      <c r="H425" s="26" t="str">
        <f>MID(Tabla_Gtos_Ingresos7[[#This Row],[Subcuenta]],1,4)</f>
        <v>7000</v>
      </c>
      <c r="I425" s="27">
        <f>VALUE(MID(Tabla_Gtos_Ingresos7[[#This Row],[4 digitos]],1,3))</f>
        <v>700</v>
      </c>
      <c r="J425" s="27">
        <f>VALUE(MID(Tabla_Gtos_Ingresos7[[#This Row],[3 digitos]],1,2))</f>
        <v>70</v>
      </c>
      <c r="K425" s="28" t="str">
        <f>VLOOKUP(Tabla_Gtos_Ingresos7[[#This Row],[3 digitos]],PGC_Gtos_e_Ingresos[],4,FALSE)</f>
        <v>1a</v>
      </c>
      <c r="L425" s="30" t="str">
        <f>VLOOKUP(Tabla_Gtos_Ingresos7[[#This Row],[Grupo 1]],Tabla3[],4,FALSE)</f>
        <v>1. Importe Neto Cifra de Negocios</v>
      </c>
      <c r="M425" s="30" t="str">
        <f>VLOOKUP(Tabla_Gtos_Ingresos7[[#This Row],[Grupo 1]],Tabla3[],5,FALSE)</f>
        <v>1.a Ventas</v>
      </c>
      <c r="N425" s="28" t="str">
        <f>VLOOKUP(Tabla_Gtos_Ingresos7[[#This Row],[Grupo 1]],Tabla3[],10,FALSE)</f>
        <v>I</v>
      </c>
      <c r="O425" s="28" t="str">
        <f>VLOOKUP(Tabla_Gtos_Ingresos7[[#This Row],[Grupo 1]],Tabla3[],6,FALSE)</f>
        <v>Explotación</v>
      </c>
      <c r="P425" s="28">
        <f>VLOOKUP(Tabla_Gtos_Ingresos7[[#This Row],[Grupo 1]],Tabla3[],2,FALSE)</f>
        <v>1</v>
      </c>
      <c r="Q425" s="29" t="str">
        <f>VLOOKUP(Tabla_Gtos_Ingresos7[[#This Row],[3 digitos]],PGC_Gtos_e_Ingresos[],2,FALSE)</f>
        <v xml:space="preserve"> Ventas de mercaderías</v>
      </c>
      <c r="R425" s="30" t="str">
        <f>Tabla_Gtos_Ingresos7[[#This Row],[3 digitos]]&amp;"/"&amp;Tabla_Gtos_Ingresos7[[#This Row],[Nombre cuenta]]</f>
        <v>700/ Ventas de mercaderías</v>
      </c>
      <c r="S425" s="30">
        <f>YEAR(Tabla_Gtos_Ingresos7[[#This Row],[Fecha]])</f>
        <v>2010</v>
      </c>
      <c r="T425" s="27">
        <f>MONTH(Tabla_Gtos_Ingresos7[[#This Row],[Fecha]])</f>
        <v>4</v>
      </c>
      <c r="U425" s="30">
        <f>ROUNDUP(MONTH(Tabla_Gtos_Ingresos7[[#This Row],[Fecha]])/3, 0)</f>
        <v>2</v>
      </c>
      <c r="V425" s="30">
        <f>WEEKNUM(Tabla_Gtos_Ingresos7[[#This Row],[Fecha]])</f>
        <v>18</v>
      </c>
      <c r="W425" s="30">
        <f>(Tabla_Gtos_Ingresos7[[#This Row],[Factor]]*Tabla_Gtos_Ingresos7[[#This Row],[Haber]])+(Tabla_Gtos_Ingresos7[[#This Row],[Factor]]*Tabla_Gtos_Ingresos7[[#This Row],[Debe]])</f>
        <v>166.98</v>
      </c>
      <c r="X425" s="30">
        <f>VLOOKUP(Tabla_Gtos_Ingresos7[[#This Row],[3 digitos]],PGC_Gtos_e_Ingresos[],3,FALSE)</f>
        <v>1</v>
      </c>
    </row>
    <row r="426" spans="1:24">
      <c r="A426" s="1">
        <v>769</v>
      </c>
      <c r="B426" s="13">
        <v>40298</v>
      </c>
      <c r="C426" s="15">
        <v>70000065</v>
      </c>
      <c r="D426" s="1" t="s">
        <v>45</v>
      </c>
      <c r="E426" s="1" t="s">
        <v>331</v>
      </c>
      <c r="F426" s="12">
        <v>0</v>
      </c>
      <c r="G426" s="12">
        <v>190.47</v>
      </c>
      <c r="H426" s="26" t="str">
        <f>MID(Tabla_Gtos_Ingresos7[[#This Row],[Subcuenta]],1,4)</f>
        <v>7000</v>
      </c>
      <c r="I426" s="27">
        <f>VALUE(MID(Tabla_Gtos_Ingresos7[[#This Row],[4 digitos]],1,3))</f>
        <v>700</v>
      </c>
      <c r="J426" s="27">
        <f>VALUE(MID(Tabla_Gtos_Ingresos7[[#This Row],[3 digitos]],1,2))</f>
        <v>70</v>
      </c>
      <c r="K426" s="28" t="str">
        <f>VLOOKUP(Tabla_Gtos_Ingresos7[[#This Row],[3 digitos]],PGC_Gtos_e_Ingresos[],4,FALSE)</f>
        <v>1a</v>
      </c>
      <c r="L426" s="30" t="str">
        <f>VLOOKUP(Tabla_Gtos_Ingresos7[[#This Row],[Grupo 1]],Tabla3[],4,FALSE)</f>
        <v>1. Importe Neto Cifra de Negocios</v>
      </c>
      <c r="M426" s="30" t="str">
        <f>VLOOKUP(Tabla_Gtos_Ingresos7[[#This Row],[Grupo 1]],Tabla3[],5,FALSE)</f>
        <v>1.a Ventas</v>
      </c>
      <c r="N426" s="28" t="str">
        <f>VLOOKUP(Tabla_Gtos_Ingresos7[[#This Row],[Grupo 1]],Tabla3[],10,FALSE)</f>
        <v>I</v>
      </c>
      <c r="O426" s="28" t="str">
        <f>VLOOKUP(Tabla_Gtos_Ingresos7[[#This Row],[Grupo 1]],Tabla3[],6,FALSE)</f>
        <v>Explotación</v>
      </c>
      <c r="P426" s="28">
        <f>VLOOKUP(Tabla_Gtos_Ingresos7[[#This Row],[Grupo 1]],Tabla3[],2,FALSE)</f>
        <v>1</v>
      </c>
      <c r="Q426" s="29" t="str">
        <f>VLOOKUP(Tabla_Gtos_Ingresos7[[#This Row],[3 digitos]],PGC_Gtos_e_Ingresos[],2,FALSE)</f>
        <v xml:space="preserve"> Ventas de mercaderías</v>
      </c>
      <c r="R426" s="30" t="str">
        <f>Tabla_Gtos_Ingresos7[[#This Row],[3 digitos]]&amp;"/"&amp;Tabla_Gtos_Ingresos7[[#This Row],[Nombre cuenta]]</f>
        <v>700/ Ventas de mercaderías</v>
      </c>
      <c r="S426" s="30">
        <f>YEAR(Tabla_Gtos_Ingresos7[[#This Row],[Fecha]])</f>
        <v>2010</v>
      </c>
      <c r="T426" s="27">
        <f>MONTH(Tabla_Gtos_Ingresos7[[#This Row],[Fecha]])</f>
        <v>4</v>
      </c>
      <c r="U426" s="30">
        <f>ROUNDUP(MONTH(Tabla_Gtos_Ingresos7[[#This Row],[Fecha]])/3, 0)</f>
        <v>2</v>
      </c>
      <c r="V426" s="30">
        <f>WEEKNUM(Tabla_Gtos_Ingresos7[[#This Row],[Fecha]])</f>
        <v>18</v>
      </c>
      <c r="W426" s="30">
        <f>(Tabla_Gtos_Ingresos7[[#This Row],[Factor]]*Tabla_Gtos_Ingresos7[[#This Row],[Haber]])+(Tabla_Gtos_Ingresos7[[#This Row],[Factor]]*Tabla_Gtos_Ingresos7[[#This Row],[Debe]])</f>
        <v>190.47</v>
      </c>
      <c r="X426" s="30">
        <f>VLOOKUP(Tabla_Gtos_Ingresos7[[#This Row],[3 digitos]],PGC_Gtos_e_Ingresos[],3,FALSE)</f>
        <v>1</v>
      </c>
    </row>
    <row r="427" spans="1:24">
      <c r="A427" s="1">
        <v>770</v>
      </c>
      <c r="B427" s="13">
        <v>40298</v>
      </c>
      <c r="C427" s="15">
        <v>70000066</v>
      </c>
      <c r="D427" s="1" t="s">
        <v>45</v>
      </c>
      <c r="E427" s="1" t="s">
        <v>721</v>
      </c>
      <c r="F427" s="12">
        <v>0</v>
      </c>
      <c r="G427" s="12">
        <v>20.79</v>
      </c>
      <c r="H427" s="26" t="str">
        <f>MID(Tabla_Gtos_Ingresos7[[#This Row],[Subcuenta]],1,4)</f>
        <v>7000</v>
      </c>
      <c r="I427" s="27">
        <f>VALUE(MID(Tabla_Gtos_Ingresos7[[#This Row],[4 digitos]],1,3))</f>
        <v>700</v>
      </c>
      <c r="J427" s="27">
        <f>VALUE(MID(Tabla_Gtos_Ingresos7[[#This Row],[3 digitos]],1,2))</f>
        <v>70</v>
      </c>
      <c r="K427" s="28" t="str">
        <f>VLOOKUP(Tabla_Gtos_Ingresos7[[#This Row],[3 digitos]],PGC_Gtos_e_Ingresos[],4,FALSE)</f>
        <v>1a</v>
      </c>
      <c r="L427" s="30" t="str">
        <f>VLOOKUP(Tabla_Gtos_Ingresos7[[#This Row],[Grupo 1]],Tabla3[],4,FALSE)</f>
        <v>1. Importe Neto Cifra de Negocios</v>
      </c>
      <c r="M427" s="30" t="str">
        <f>VLOOKUP(Tabla_Gtos_Ingresos7[[#This Row],[Grupo 1]],Tabla3[],5,FALSE)</f>
        <v>1.a Ventas</v>
      </c>
      <c r="N427" s="28" t="str">
        <f>VLOOKUP(Tabla_Gtos_Ingresos7[[#This Row],[Grupo 1]],Tabla3[],10,FALSE)</f>
        <v>I</v>
      </c>
      <c r="O427" s="28" t="str">
        <f>VLOOKUP(Tabla_Gtos_Ingresos7[[#This Row],[Grupo 1]],Tabla3[],6,FALSE)</f>
        <v>Explotación</v>
      </c>
      <c r="P427" s="28">
        <f>VLOOKUP(Tabla_Gtos_Ingresos7[[#This Row],[Grupo 1]],Tabla3[],2,FALSE)</f>
        <v>1</v>
      </c>
      <c r="Q427" s="29" t="str">
        <f>VLOOKUP(Tabla_Gtos_Ingresos7[[#This Row],[3 digitos]],PGC_Gtos_e_Ingresos[],2,FALSE)</f>
        <v xml:space="preserve"> Ventas de mercaderías</v>
      </c>
      <c r="R427" s="30" t="str">
        <f>Tabla_Gtos_Ingresos7[[#This Row],[3 digitos]]&amp;"/"&amp;Tabla_Gtos_Ingresos7[[#This Row],[Nombre cuenta]]</f>
        <v>700/ Ventas de mercaderías</v>
      </c>
      <c r="S427" s="30">
        <f>YEAR(Tabla_Gtos_Ingresos7[[#This Row],[Fecha]])</f>
        <v>2010</v>
      </c>
      <c r="T427" s="27">
        <f>MONTH(Tabla_Gtos_Ingresos7[[#This Row],[Fecha]])</f>
        <v>4</v>
      </c>
      <c r="U427" s="30">
        <f>ROUNDUP(MONTH(Tabla_Gtos_Ingresos7[[#This Row],[Fecha]])/3, 0)</f>
        <v>2</v>
      </c>
      <c r="V427" s="30">
        <f>WEEKNUM(Tabla_Gtos_Ingresos7[[#This Row],[Fecha]])</f>
        <v>18</v>
      </c>
      <c r="W427" s="30">
        <f>(Tabla_Gtos_Ingresos7[[#This Row],[Factor]]*Tabla_Gtos_Ingresos7[[#This Row],[Haber]])+(Tabla_Gtos_Ingresos7[[#This Row],[Factor]]*Tabla_Gtos_Ingresos7[[#This Row],[Debe]])</f>
        <v>20.79</v>
      </c>
      <c r="X427" s="30">
        <f>VLOOKUP(Tabla_Gtos_Ingresos7[[#This Row],[3 digitos]],PGC_Gtos_e_Ingresos[],3,FALSE)</f>
        <v>1</v>
      </c>
    </row>
    <row r="428" spans="1:24">
      <c r="A428" s="1">
        <v>771</v>
      </c>
      <c r="B428" s="13">
        <v>40298</v>
      </c>
      <c r="C428" s="15">
        <v>70000067</v>
      </c>
      <c r="D428" s="1" t="s">
        <v>45</v>
      </c>
      <c r="E428" s="1" t="s">
        <v>240</v>
      </c>
      <c r="F428" s="12">
        <v>0</v>
      </c>
      <c r="G428" s="12">
        <v>3291.36</v>
      </c>
      <c r="H428" s="26" t="str">
        <f>MID(Tabla_Gtos_Ingresos7[[#This Row],[Subcuenta]],1,4)</f>
        <v>7000</v>
      </c>
      <c r="I428" s="27">
        <f>VALUE(MID(Tabla_Gtos_Ingresos7[[#This Row],[4 digitos]],1,3))</f>
        <v>700</v>
      </c>
      <c r="J428" s="27">
        <f>VALUE(MID(Tabla_Gtos_Ingresos7[[#This Row],[3 digitos]],1,2))</f>
        <v>70</v>
      </c>
      <c r="K428" s="28" t="str">
        <f>VLOOKUP(Tabla_Gtos_Ingresos7[[#This Row],[3 digitos]],PGC_Gtos_e_Ingresos[],4,FALSE)</f>
        <v>1a</v>
      </c>
      <c r="L428" s="30" t="str">
        <f>VLOOKUP(Tabla_Gtos_Ingresos7[[#This Row],[Grupo 1]],Tabla3[],4,FALSE)</f>
        <v>1. Importe Neto Cifra de Negocios</v>
      </c>
      <c r="M428" s="30" t="str">
        <f>VLOOKUP(Tabla_Gtos_Ingresos7[[#This Row],[Grupo 1]],Tabla3[],5,FALSE)</f>
        <v>1.a Ventas</v>
      </c>
      <c r="N428" s="28" t="str">
        <f>VLOOKUP(Tabla_Gtos_Ingresos7[[#This Row],[Grupo 1]],Tabla3[],10,FALSE)</f>
        <v>I</v>
      </c>
      <c r="O428" s="28" t="str">
        <f>VLOOKUP(Tabla_Gtos_Ingresos7[[#This Row],[Grupo 1]],Tabla3[],6,FALSE)</f>
        <v>Explotación</v>
      </c>
      <c r="P428" s="28">
        <f>VLOOKUP(Tabla_Gtos_Ingresos7[[#This Row],[Grupo 1]],Tabla3[],2,FALSE)</f>
        <v>1</v>
      </c>
      <c r="Q428" s="29" t="str">
        <f>VLOOKUP(Tabla_Gtos_Ingresos7[[#This Row],[3 digitos]],PGC_Gtos_e_Ingresos[],2,FALSE)</f>
        <v xml:space="preserve"> Ventas de mercaderías</v>
      </c>
      <c r="R428" s="30" t="str">
        <f>Tabla_Gtos_Ingresos7[[#This Row],[3 digitos]]&amp;"/"&amp;Tabla_Gtos_Ingresos7[[#This Row],[Nombre cuenta]]</f>
        <v>700/ Ventas de mercaderías</v>
      </c>
      <c r="S428" s="30">
        <f>YEAR(Tabla_Gtos_Ingresos7[[#This Row],[Fecha]])</f>
        <v>2010</v>
      </c>
      <c r="T428" s="27">
        <f>MONTH(Tabla_Gtos_Ingresos7[[#This Row],[Fecha]])</f>
        <v>4</v>
      </c>
      <c r="U428" s="30">
        <f>ROUNDUP(MONTH(Tabla_Gtos_Ingresos7[[#This Row],[Fecha]])/3, 0)</f>
        <v>2</v>
      </c>
      <c r="V428" s="30">
        <f>WEEKNUM(Tabla_Gtos_Ingresos7[[#This Row],[Fecha]])</f>
        <v>18</v>
      </c>
      <c r="W428" s="30">
        <f>(Tabla_Gtos_Ingresos7[[#This Row],[Factor]]*Tabla_Gtos_Ingresos7[[#This Row],[Haber]])+(Tabla_Gtos_Ingresos7[[#This Row],[Factor]]*Tabla_Gtos_Ingresos7[[#This Row],[Debe]])</f>
        <v>3291.36</v>
      </c>
      <c r="X428" s="30">
        <f>VLOOKUP(Tabla_Gtos_Ingresos7[[#This Row],[3 digitos]],PGC_Gtos_e_Ingresos[],3,FALSE)</f>
        <v>1</v>
      </c>
    </row>
    <row r="429" spans="1:24">
      <c r="A429" s="1">
        <v>772</v>
      </c>
      <c r="B429" s="13">
        <v>40298</v>
      </c>
      <c r="C429" s="15">
        <v>70000068</v>
      </c>
      <c r="D429" s="1" t="s">
        <v>45</v>
      </c>
      <c r="E429" s="1" t="s">
        <v>566</v>
      </c>
      <c r="F429" s="12">
        <v>0</v>
      </c>
      <c r="G429" s="12">
        <v>4099.05</v>
      </c>
      <c r="H429" s="26" t="str">
        <f>MID(Tabla_Gtos_Ingresos7[[#This Row],[Subcuenta]],1,4)</f>
        <v>7000</v>
      </c>
      <c r="I429" s="27">
        <f>VALUE(MID(Tabla_Gtos_Ingresos7[[#This Row],[4 digitos]],1,3))</f>
        <v>700</v>
      </c>
      <c r="J429" s="27">
        <f>VALUE(MID(Tabla_Gtos_Ingresos7[[#This Row],[3 digitos]],1,2))</f>
        <v>70</v>
      </c>
      <c r="K429" s="28" t="str">
        <f>VLOOKUP(Tabla_Gtos_Ingresos7[[#This Row],[3 digitos]],PGC_Gtos_e_Ingresos[],4,FALSE)</f>
        <v>1a</v>
      </c>
      <c r="L429" s="30" t="str">
        <f>VLOOKUP(Tabla_Gtos_Ingresos7[[#This Row],[Grupo 1]],Tabla3[],4,FALSE)</f>
        <v>1. Importe Neto Cifra de Negocios</v>
      </c>
      <c r="M429" s="30" t="str">
        <f>VLOOKUP(Tabla_Gtos_Ingresos7[[#This Row],[Grupo 1]],Tabla3[],5,FALSE)</f>
        <v>1.a Ventas</v>
      </c>
      <c r="N429" s="28" t="str">
        <f>VLOOKUP(Tabla_Gtos_Ingresos7[[#This Row],[Grupo 1]],Tabla3[],10,FALSE)</f>
        <v>I</v>
      </c>
      <c r="O429" s="28" t="str">
        <f>VLOOKUP(Tabla_Gtos_Ingresos7[[#This Row],[Grupo 1]],Tabla3[],6,FALSE)</f>
        <v>Explotación</v>
      </c>
      <c r="P429" s="28">
        <f>VLOOKUP(Tabla_Gtos_Ingresos7[[#This Row],[Grupo 1]],Tabla3[],2,FALSE)</f>
        <v>1</v>
      </c>
      <c r="Q429" s="29" t="str">
        <f>VLOOKUP(Tabla_Gtos_Ingresos7[[#This Row],[3 digitos]],PGC_Gtos_e_Ingresos[],2,FALSE)</f>
        <v xml:space="preserve"> Ventas de mercaderías</v>
      </c>
      <c r="R429" s="30" t="str">
        <f>Tabla_Gtos_Ingresos7[[#This Row],[3 digitos]]&amp;"/"&amp;Tabla_Gtos_Ingresos7[[#This Row],[Nombre cuenta]]</f>
        <v>700/ Ventas de mercaderías</v>
      </c>
      <c r="S429" s="30">
        <f>YEAR(Tabla_Gtos_Ingresos7[[#This Row],[Fecha]])</f>
        <v>2010</v>
      </c>
      <c r="T429" s="27">
        <f>MONTH(Tabla_Gtos_Ingresos7[[#This Row],[Fecha]])</f>
        <v>4</v>
      </c>
      <c r="U429" s="30">
        <f>ROUNDUP(MONTH(Tabla_Gtos_Ingresos7[[#This Row],[Fecha]])/3, 0)</f>
        <v>2</v>
      </c>
      <c r="V429" s="30">
        <f>WEEKNUM(Tabla_Gtos_Ingresos7[[#This Row],[Fecha]])</f>
        <v>18</v>
      </c>
      <c r="W429" s="30">
        <f>(Tabla_Gtos_Ingresos7[[#This Row],[Factor]]*Tabla_Gtos_Ingresos7[[#This Row],[Haber]])+(Tabla_Gtos_Ingresos7[[#This Row],[Factor]]*Tabla_Gtos_Ingresos7[[#This Row],[Debe]])</f>
        <v>4099.05</v>
      </c>
      <c r="X429" s="30">
        <f>VLOOKUP(Tabla_Gtos_Ingresos7[[#This Row],[3 digitos]],PGC_Gtos_e_Ingresos[],3,FALSE)</f>
        <v>1</v>
      </c>
    </row>
    <row r="430" spans="1:24">
      <c r="A430" s="1">
        <v>773</v>
      </c>
      <c r="B430" s="13">
        <v>40298</v>
      </c>
      <c r="C430" s="15">
        <v>70000069</v>
      </c>
      <c r="D430" s="1" t="s">
        <v>45</v>
      </c>
      <c r="E430" s="1" t="s">
        <v>702</v>
      </c>
      <c r="F430" s="12">
        <v>0</v>
      </c>
      <c r="G430" s="12">
        <v>759.83</v>
      </c>
      <c r="H430" s="26" t="str">
        <f>MID(Tabla_Gtos_Ingresos7[[#This Row],[Subcuenta]],1,4)</f>
        <v>7000</v>
      </c>
      <c r="I430" s="27">
        <f>VALUE(MID(Tabla_Gtos_Ingresos7[[#This Row],[4 digitos]],1,3))</f>
        <v>700</v>
      </c>
      <c r="J430" s="27">
        <f>VALUE(MID(Tabla_Gtos_Ingresos7[[#This Row],[3 digitos]],1,2))</f>
        <v>70</v>
      </c>
      <c r="K430" s="28" t="str">
        <f>VLOOKUP(Tabla_Gtos_Ingresos7[[#This Row],[3 digitos]],PGC_Gtos_e_Ingresos[],4,FALSE)</f>
        <v>1a</v>
      </c>
      <c r="L430" s="30" t="str">
        <f>VLOOKUP(Tabla_Gtos_Ingresos7[[#This Row],[Grupo 1]],Tabla3[],4,FALSE)</f>
        <v>1. Importe Neto Cifra de Negocios</v>
      </c>
      <c r="M430" s="30" t="str">
        <f>VLOOKUP(Tabla_Gtos_Ingresos7[[#This Row],[Grupo 1]],Tabla3[],5,FALSE)</f>
        <v>1.a Ventas</v>
      </c>
      <c r="N430" s="28" t="str">
        <f>VLOOKUP(Tabla_Gtos_Ingresos7[[#This Row],[Grupo 1]],Tabla3[],10,FALSE)</f>
        <v>I</v>
      </c>
      <c r="O430" s="28" t="str">
        <f>VLOOKUP(Tabla_Gtos_Ingresos7[[#This Row],[Grupo 1]],Tabla3[],6,FALSE)</f>
        <v>Explotación</v>
      </c>
      <c r="P430" s="28">
        <f>VLOOKUP(Tabla_Gtos_Ingresos7[[#This Row],[Grupo 1]],Tabla3[],2,FALSE)</f>
        <v>1</v>
      </c>
      <c r="Q430" s="29" t="str">
        <f>VLOOKUP(Tabla_Gtos_Ingresos7[[#This Row],[3 digitos]],PGC_Gtos_e_Ingresos[],2,FALSE)</f>
        <v xml:space="preserve"> Ventas de mercaderías</v>
      </c>
      <c r="R430" s="30" t="str">
        <f>Tabla_Gtos_Ingresos7[[#This Row],[3 digitos]]&amp;"/"&amp;Tabla_Gtos_Ingresos7[[#This Row],[Nombre cuenta]]</f>
        <v>700/ Ventas de mercaderías</v>
      </c>
      <c r="S430" s="30">
        <f>YEAR(Tabla_Gtos_Ingresos7[[#This Row],[Fecha]])</f>
        <v>2010</v>
      </c>
      <c r="T430" s="27">
        <f>MONTH(Tabla_Gtos_Ingresos7[[#This Row],[Fecha]])</f>
        <v>4</v>
      </c>
      <c r="U430" s="30">
        <f>ROUNDUP(MONTH(Tabla_Gtos_Ingresos7[[#This Row],[Fecha]])/3, 0)</f>
        <v>2</v>
      </c>
      <c r="V430" s="30">
        <f>WEEKNUM(Tabla_Gtos_Ingresos7[[#This Row],[Fecha]])</f>
        <v>18</v>
      </c>
      <c r="W430" s="30">
        <f>(Tabla_Gtos_Ingresos7[[#This Row],[Factor]]*Tabla_Gtos_Ingresos7[[#This Row],[Haber]])+(Tabla_Gtos_Ingresos7[[#This Row],[Factor]]*Tabla_Gtos_Ingresos7[[#This Row],[Debe]])</f>
        <v>759.83</v>
      </c>
      <c r="X430" s="30">
        <f>VLOOKUP(Tabla_Gtos_Ingresos7[[#This Row],[3 digitos]],PGC_Gtos_e_Ingresos[],3,FALSE)</f>
        <v>1</v>
      </c>
    </row>
    <row r="431" spans="1:24">
      <c r="A431" s="1">
        <v>774</v>
      </c>
      <c r="B431" s="13">
        <v>40298</v>
      </c>
      <c r="C431" s="15">
        <v>70000070</v>
      </c>
      <c r="D431" s="1" t="s">
        <v>45</v>
      </c>
      <c r="E431" s="1" t="s">
        <v>643</v>
      </c>
      <c r="F431" s="12">
        <v>0</v>
      </c>
      <c r="G431" s="12">
        <v>1062.5</v>
      </c>
      <c r="H431" s="26" t="str">
        <f>MID(Tabla_Gtos_Ingresos7[[#This Row],[Subcuenta]],1,4)</f>
        <v>7000</v>
      </c>
      <c r="I431" s="27">
        <f>VALUE(MID(Tabla_Gtos_Ingresos7[[#This Row],[4 digitos]],1,3))</f>
        <v>700</v>
      </c>
      <c r="J431" s="27">
        <f>VALUE(MID(Tabla_Gtos_Ingresos7[[#This Row],[3 digitos]],1,2))</f>
        <v>70</v>
      </c>
      <c r="K431" s="28" t="str">
        <f>VLOOKUP(Tabla_Gtos_Ingresos7[[#This Row],[3 digitos]],PGC_Gtos_e_Ingresos[],4,FALSE)</f>
        <v>1a</v>
      </c>
      <c r="L431" s="30" t="str">
        <f>VLOOKUP(Tabla_Gtos_Ingresos7[[#This Row],[Grupo 1]],Tabla3[],4,FALSE)</f>
        <v>1. Importe Neto Cifra de Negocios</v>
      </c>
      <c r="M431" s="30" t="str">
        <f>VLOOKUP(Tabla_Gtos_Ingresos7[[#This Row],[Grupo 1]],Tabla3[],5,FALSE)</f>
        <v>1.a Ventas</v>
      </c>
      <c r="N431" s="28" t="str">
        <f>VLOOKUP(Tabla_Gtos_Ingresos7[[#This Row],[Grupo 1]],Tabla3[],10,FALSE)</f>
        <v>I</v>
      </c>
      <c r="O431" s="28" t="str">
        <f>VLOOKUP(Tabla_Gtos_Ingresos7[[#This Row],[Grupo 1]],Tabla3[],6,FALSE)</f>
        <v>Explotación</v>
      </c>
      <c r="P431" s="28">
        <f>VLOOKUP(Tabla_Gtos_Ingresos7[[#This Row],[Grupo 1]],Tabla3[],2,FALSE)</f>
        <v>1</v>
      </c>
      <c r="Q431" s="29" t="str">
        <f>VLOOKUP(Tabla_Gtos_Ingresos7[[#This Row],[3 digitos]],PGC_Gtos_e_Ingresos[],2,FALSE)</f>
        <v xml:space="preserve"> Ventas de mercaderías</v>
      </c>
      <c r="R431" s="30" t="str">
        <f>Tabla_Gtos_Ingresos7[[#This Row],[3 digitos]]&amp;"/"&amp;Tabla_Gtos_Ingresos7[[#This Row],[Nombre cuenta]]</f>
        <v>700/ Ventas de mercaderías</v>
      </c>
      <c r="S431" s="30">
        <f>YEAR(Tabla_Gtos_Ingresos7[[#This Row],[Fecha]])</f>
        <v>2010</v>
      </c>
      <c r="T431" s="27">
        <f>MONTH(Tabla_Gtos_Ingresos7[[#This Row],[Fecha]])</f>
        <v>4</v>
      </c>
      <c r="U431" s="30">
        <f>ROUNDUP(MONTH(Tabla_Gtos_Ingresos7[[#This Row],[Fecha]])/3, 0)</f>
        <v>2</v>
      </c>
      <c r="V431" s="30">
        <f>WEEKNUM(Tabla_Gtos_Ingresos7[[#This Row],[Fecha]])</f>
        <v>18</v>
      </c>
      <c r="W431" s="30">
        <f>(Tabla_Gtos_Ingresos7[[#This Row],[Factor]]*Tabla_Gtos_Ingresos7[[#This Row],[Haber]])+(Tabla_Gtos_Ingresos7[[#This Row],[Factor]]*Tabla_Gtos_Ingresos7[[#This Row],[Debe]])</f>
        <v>1062.5</v>
      </c>
      <c r="X431" s="30">
        <f>VLOOKUP(Tabla_Gtos_Ingresos7[[#This Row],[3 digitos]],PGC_Gtos_e_Ingresos[],3,FALSE)</f>
        <v>1</v>
      </c>
    </row>
    <row r="432" spans="1:24">
      <c r="A432" s="1">
        <v>775</v>
      </c>
      <c r="B432" s="13">
        <v>40298</v>
      </c>
      <c r="C432" s="15">
        <v>70000071</v>
      </c>
      <c r="D432" s="1" t="s">
        <v>45</v>
      </c>
      <c r="E432" s="1" t="s">
        <v>570</v>
      </c>
      <c r="F432" s="12">
        <v>0</v>
      </c>
      <c r="G432" s="12">
        <v>36.19</v>
      </c>
      <c r="H432" s="26" t="str">
        <f>MID(Tabla_Gtos_Ingresos7[[#This Row],[Subcuenta]],1,4)</f>
        <v>7000</v>
      </c>
      <c r="I432" s="27">
        <f>VALUE(MID(Tabla_Gtos_Ingresos7[[#This Row],[4 digitos]],1,3))</f>
        <v>700</v>
      </c>
      <c r="J432" s="27">
        <f>VALUE(MID(Tabla_Gtos_Ingresos7[[#This Row],[3 digitos]],1,2))</f>
        <v>70</v>
      </c>
      <c r="K432" s="28" t="str">
        <f>VLOOKUP(Tabla_Gtos_Ingresos7[[#This Row],[3 digitos]],PGC_Gtos_e_Ingresos[],4,FALSE)</f>
        <v>1a</v>
      </c>
      <c r="L432" s="30" t="str">
        <f>VLOOKUP(Tabla_Gtos_Ingresos7[[#This Row],[Grupo 1]],Tabla3[],4,FALSE)</f>
        <v>1. Importe Neto Cifra de Negocios</v>
      </c>
      <c r="M432" s="30" t="str">
        <f>VLOOKUP(Tabla_Gtos_Ingresos7[[#This Row],[Grupo 1]],Tabla3[],5,FALSE)</f>
        <v>1.a Ventas</v>
      </c>
      <c r="N432" s="28" t="str">
        <f>VLOOKUP(Tabla_Gtos_Ingresos7[[#This Row],[Grupo 1]],Tabla3[],10,FALSE)</f>
        <v>I</v>
      </c>
      <c r="O432" s="28" t="str">
        <f>VLOOKUP(Tabla_Gtos_Ingresos7[[#This Row],[Grupo 1]],Tabla3[],6,FALSE)</f>
        <v>Explotación</v>
      </c>
      <c r="P432" s="28">
        <f>VLOOKUP(Tabla_Gtos_Ingresos7[[#This Row],[Grupo 1]],Tabla3[],2,FALSE)</f>
        <v>1</v>
      </c>
      <c r="Q432" s="29" t="str">
        <f>VLOOKUP(Tabla_Gtos_Ingresos7[[#This Row],[3 digitos]],PGC_Gtos_e_Ingresos[],2,FALSE)</f>
        <v xml:space="preserve"> Ventas de mercaderías</v>
      </c>
      <c r="R432" s="30" t="str">
        <f>Tabla_Gtos_Ingresos7[[#This Row],[3 digitos]]&amp;"/"&amp;Tabla_Gtos_Ingresos7[[#This Row],[Nombre cuenta]]</f>
        <v>700/ Ventas de mercaderías</v>
      </c>
      <c r="S432" s="30">
        <f>YEAR(Tabla_Gtos_Ingresos7[[#This Row],[Fecha]])</f>
        <v>2010</v>
      </c>
      <c r="T432" s="27">
        <f>MONTH(Tabla_Gtos_Ingresos7[[#This Row],[Fecha]])</f>
        <v>4</v>
      </c>
      <c r="U432" s="30">
        <f>ROUNDUP(MONTH(Tabla_Gtos_Ingresos7[[#This Row],[Fecha]])/3, 0)</f>
        <v>2</v>
      </c>
      <c r="V432" s="30">
        <f>WEEKNUM(Tabla_Gtos_Ingresos7[[#This Row],[Fecha]])</f>
        <v>18</v>
      </c>
      <c r="W432" s="30">
        <f>(Tabla_Gtos_Ingresos7[[#This Row],[Factor]]*Tabla_Gtos_Ingresos7[[#This Row],[Haber]])+(Tabla_Gtos_Ingresos7[[#This Row],[Factor]]*Tabla_Gtos_Ingresos7[[#This Row],[Debe]])</f>
        <v>36.19</v>
      </c>
      <c r="X432" s="30">
        <f>VLOOKUP(Tabla_Gtos_Ingresos7[[#This Row],[3 digitos]],PGC_Gtos_e_Ingresos[],3,FALSE)</f>
        <v>1</v>
      </c>
    </row>
    <row r="433" spans="1:24">
      <c r="A433" s="1">
        <v>776</v>
      </c>
      <c r="B433" s="13">
        <v>40298</v>
      </c>
      <c r="C433" s="15">
        <v>70000072</v>
      </c>
      <c r="D433" s="1" t="s">
        <v>45</v>
      </c>
      <c r="E433" s="1" t="s">
        <v>571</v>
      </c>
      <c r="F433" s="12">
        <v>0</v>
      </c>
      <c r="G433" s="12">
        <v>33.22</v>
      </c>
      <c r="H433" s="26" t="str">
        <f>MID(Tabla_Gtos_Ingresos7[[#This Row],[Subcuenta]],1,4)</f>
        <v>7000</v>
      </c>
      <c r="I433" s="27">
        <f>VALUE(MID(Tabla_Gtos_Ingresos7[[#This Row],[4 digitos]],1,3))</f>
        <v>700</v>
      </c>
      <c r="J433" s="27">
        <f>VALUE(MID(Tabla_Gtos_Ingresos7[[#This Row],[3 digitos]],1,2))</f>
        <v>70</v>
      </c>
      <c r="K433" s="28" t="str">
        <f>VLOOKUP(Tabla_Gtos_Ingresos7[[#This Row],[3 digitos]],PGC_Gtos_e_Ingresos[],4,FALSE)</f>
        <v>1a</v>
      </c>
      <c r="L433" s="30" t="str">
        <f>VLOOKUP(Tabla_Gtos_Ingresos7[[#This Row],[Grupo 1]],Tabla3[],4,FALSE)</f>
        <v>1. Importe Neto Cifra de Negocios</v>
      </c>
      <c r="M433" s="30" t="str">
        <f>VLOOKUP(Tabla_Gtos_Ingresos7[[#This Row],[Grupo 1]],Tabla3[],5,FALSE)</f>
        <v>1.a Ventas</v>
      </c>
      <c r="N433" s="28" t="str">
        <f>VLOOKUP(Tabla_Gtos_Ingresos7[[#This Row],[Grupo 1]],Tabla3[],10,FALSE)</f>
        <v>I</v>
      </c>
      <c r="O433" s="28" t="str">
        <f>VLOOKUP(Tabla_Gtos_Ingresos7[[#This Row],[Grupo 1]],Tabla3[],6,FALSE)</f>
        <v>Explotación</v>
      </c>
      <c r="P433" s="28">
        <f>VLOOKUP(Tabla_Gtos_Ingresos7[[#This Row],[Grupo 1]],Tabla3[],2,FALSE)</f>
        <v>1</v>
      </c>
      <c r="Q433" s="29" t="str">
        <f>VLOOKUP(Tabla_Gtos_Ingresos7[[#This Row],[3 digitos]],PGC_Gtos_e_Ingresos[],2,FALSE)</f>
        <v xml:space="preserve"> Ventas de mercaderías</v>
      </c>
      <c r="R433" s="30" t="str">
        <f>Tabla_Gtos_Ingresos7[[#This Row],[3 digitos]]&amp;"/"&amp;Tabla_Gtos_Ingresos7[[#This Row],[Nombre cuenta]]</f>
        <v>700/ Ventas de mercaderías</v>
      </c>
      <c r="S433" s="30">
        <f>YEAR(Tabla_Gtos_Ingresos7[[#This Row],[Fecha]])</f>
        <v>2010</v>
      </c>
      <c r="T433" s="27">
        <f>MONTH(Tabla_Gtos_Ingresos7[[#This Row],[Fecha]])</f>
        <v>4</v>
      </c>
      <c r="U433" s="30">
        <f>ROUNDUP(MONTH(Tabla_Gtos_Ingresos7[[#This Row],[Fecha]])/3, 0)</f>
        <v>2</v>
      </c>
      <c r="V433" s="30">
        <f>WEEKNUM(Tabla_Gtos_Ingresos7[[#This Row],[Fecha]])</f>
        <v>18</v>
      </c>
      <c r="W433" s="30">
        <f>(Tabla_Gtos_Ingresos7[[#This Row],[Factor]]*Tabla_Gtos_Ingresos7[[#This Row],[Haber]])+(Tabla_Gtos_Ingresos7[[#This Row],[Factor]]*Tabla_Gtos_Ingresos7[[#This Row],[Debe]])</f>
        <v>33.22</v>
      </c>
      <c r="X433" s="30">
        <f>VLOOKUP(Tabla_Gtos_Ingresos7[[#This Row],[3 digitos]],PGC_Gtos_e_Ingresos[],3,FALSE)</f>
        <v>1</v>
      </c>
    </row>
    <row r="434" spans="1:24">
      <c r="A434" s="1">
        <v>792</v>
      </c>
      <c r="B434" s="13">
        <v>40298</v>
      </c>
      <c r="C434" s="15">
        <v>70000073</v>
      </c>
      <c r="D434" s="1" t="s">
        <v>45</v>
      </c>
      <c r="E434" s="1" t="s">
        <v>685</v>
      </c>
      <c r="F434" s="12">
        <v>0</v>
      </c>
      <c r="G434" s="12">
        <v>124.19</v>
      </c>
      <c r="H434" s="26" t="str">
        <f>MID(Tabla_Gtos_Ingresos7[[#This Row],[Subcuenta]],1,4)</f>
        <v>7000</v>
      </c>
      <c r="I434" s="27">
        <f>VALUE(MID(Tabla_Gtos_Ingresos7[[#This Row],[4 digitos]],1,3))</f>
        <v>700</v>
      </c>
      <c r="J434" s="27">
        <f>VALUE(MID(Tabla_Gtos_Ingresos7[[#This Row],[3 digitos]],1,2))</f>
        <v>70</v>
      </c>
      <c r="K434" s="28" t="str">
        <f>VLOOKUP(Tabla_Gtos_Ingresos7[[#This Row],[3 digitos]],PGC_Gtos_e_Ingresos[],4,FALSE)</f>
        <v>1a</v>
      </c>
      <c r="L434" s="30" t="str">
        <f>VLOOKUP(Tabla_Gtos_Ingresos7[[#This Row],[Grupo 1]],Tabla3[],4,FALSE)</f>
        <v>1. Importe Neto Cifra de Negocios</v>
      </c>
      <c r="M434" s="30" t="str">
        <f>VLOOKUP(Tabla_Gtos_Ingresos7[[#This Row],[Grupo 1]],Tabla3[],5,FALSE)</f>
        <v>1.a Ventas</v>
      </c>
      <c r="N434" s="28" t="str">
        <f>VLOOKUP(Tabla_Gtos_Ingresos7[[#This Row],[Grupo 1]],Tabla3[],10,FALSE)</f>
        <v>I</v>
      </c>
      <c r="O434" s="28" t="str">
        <f>VLOOKUP(Tabla_Gtos_Ingresos7[[#This Row],[Grupo 1]],Tabla3[],6,FALSE)</f>
        <v>Explotación</v>
      </c>
      <c r="P434" s="28">
        <f>VLOOKUP(Tabla_Gtos_Ingresos7[[#This Row],[Grupo 1]],Tabla3[],2,FALSE)</f>
        <v>1</v>
      </c>
      <c r="Q434" s="29" t="str">
        <f>VLOOKUP(Tabla_Gtos_Ingresos7[[#This Row],[3 digitos]],PGC_Gtos_e_Ingresos[],2,FALSE)</f>
        <v xml:space="preserve"> Ventas de mercaderías</v>
      </c>
      <c r="R434" s="30" t="str">
        <f>Tabla_Gtos_Ingresos7[[#This Row],[3 digitos]]&amp;"/"&amp;Tabla_Gtos_Ingresos7[[#This Row],[Nombre cuenta]]</f>
        <v>700/ Ventas de mercaderías</v>
      </c>
      <c r="S434" s="30">
        <f>YEAR(Tabla_Gtos_Ingresos7[[#This Row],[Fecha]])</f>
        <v>2010</v>
      </c>
      <c r="T434" s="27">
        <f>MONTH(Tabla_Gtos_Ingresos7[[#This Row],[Fecha]])</f>
        <v>4</v>
      </c>
      <c r="U434" s="30">
        <f>ROUNDUP(MONTH(Tabla_Gtos_Ingresos7[[#This Row],[Fecha]])/3, 0)</f>
        <v>2</v>
      </c>
      <c r="V434" s="30">
        <f>WEEKNUM(Tabla_Gtos_Ingresos7[[#This Row],[Fecha]])</f>
        <v>18</v>
      </c>
      <c r="W434" s="30">
        <f>(Tabla_Gtos_Ingresos7[[#This Row],[Factor]]*Tabla_Gtos_Ingresos7[[#This Row],[Haber]])+(Tabla_Gtos_Ingresos7[[#This Row],[Factor]]*Tabla_Gtos_Ingresos7[[#This Row],[Debe]])</f>
        <v>124.19</v>
      </c>
      <c r="X434" s="30">
        <f>VLOOKUP(Tabla_Gtos_Ingresos7[[#This Row],[3 digitos]],PGC_Gtos_e_Ingresos[],3,FALSE)</f>
        <v>1</v>
      </c>
    </row>
    <row r="435" spans="1:24">
      <c r="A435" s="1">
        <v>793</v>
      </c>
      <c r="B435" s="13">
        <v>40298</v>
      </c>
      <c r="C435" s="15">
        <v>70000074</v>
      </c>
      <c r="D435" s="1" t="s">
        <v>45</v>
      </c>
      <c r="E435" s="1" t="s">
        <v>53</v>
      </c>
      <c r="F435" s="12">
        <v>0</v>
      </c>
      <c r="G435" s="12">
        <v>48.65</v>
      </c>
      <c r="H435" s="26" t="str">
        <f>MID(Tabla_Gtos_Ingresos7[[#This Row],[Subcuenta]],1,4)</f>
        <v>7000</v>
      </c>
      <c r="I435" s="27">
        <f>VALUE(MID(Tabla_Gtos_Ingresos7[[#This Row],[4 digitos]],1,3))</f>
        <v>700</v>
      </c>
      <c r="J435" s="27">
        <f>VALUE(MID(Tabla_Gtos_Ingresos7[[#This Row],[3 digitos]],1,2))</f>
        <v>70</v>
      </c>
      <c r="K435" s="28" t="str">
        <f>VLOOKUP(Tabla_Gtos_Ingresos7[[#This Row],[3 digitos]],PGC_Gtos_e_Ingresos[],4,FALSE)</f>
        <v>1a</v>
      </c>
      <c r="L435" s="30" t="str">
        <f>VLOOKUP(Tabla_Gtos_Ingresos7[[#This Row],[Grupo 1]],Tabla3[],4,FALSE)</f>
        <v>1. Importe Neto Cifra de Negocios</v>
      </c>
      <c r="M435" s="30" t="str">
        <f>VLOOKUP(Tabla_Gtos_Ingresos7[[#This Row],[Grupo 1]],Tabla3[],5,FALSE)</f>
        <v>1.a Ventas</v>
      </c>
      <c r="N435" s="28" t="str">
        <f>VLOOKUP(Tabla_Gtos_Ingresos7[[#This Row],[Grupo 1]],Tabla3[],10,FALSE)</f>
        <v>I</v>
      </c>
      <c r="O435" s="28" t="str">
        <f>VLOOKUP(Tabla_Gtos_Ingresos7[[#This Row],[Grupo 1]],Tabla3[],6,FALSE)</f>
        <v>Explotación</v>
      </c>
      <c r="P435" s="28">
        <f>VLOOKUP(Tabla_Gtos_Ingresos7[[#This Row],[Grupo 1]],Tabla3[],2,FALSE)</f>
        <v>1</v>
      </c>
      <c r="Q435" s="29" t="str">
        <f>VLOOKUP(Tabla_Gtos_Ingresos7[[#This Row],[3 digitos]],PGC_Gtos_e_Ingresos[],2,FALSE)</f>
        <v xml:space="preserve"> Ventas de mercaderías</v>
      </c>
      <c r="R435" s="30" t="str">
        <f>Tabla_Gtos_Ingresos7[[#This Row],[3 digitos]]&amp;"/"&amp;Tabla_Gtos_Ingresos7[[#This Row],[Nombre cuenta]]</f>
        <v>700/ Ventas de mercaderías</v>
      </c>
      <c r="S435" s="30">
        <f>YEAR(Tabla_Gtos_Ingresos7[[#This Row],[Fecha]])</f>
        <v>2010</v>
      </c>
      <c r="T435" s="27">
        <f>MONTH(Tabla_Gtos_Ingresos7[[#This Row],[Fecha]])</f>
        <v>4</v>
      </c>
      <c r="U435" s="30">
        <f>ROUNDUP(MONTH(Tabla_Gtos_Ingresos7[[#This Row],[Fecha]])/3, 0)</f>
        <v>2</v>
      </c>
      <c r="V435" s="30">
        <f>WEEKNUM(Tabla_Gtos_Ingresos7[[#This Row],[Fecha]])</f>
        <v>18</v>
      </c>
      <c r="W435" s="30">
        <f>(Tabla_Gtos_Ingresos7[[#This Row],[Factor]]*Tabla_Gtos_Ingresos7[[#This Row],[Haber]])+(Tabla_Gtos_Ingresos7[[#This Row],[Factor]]*Tabla_Gtos_Ingresos7[[#This Row],[Debe]])</f>
        <v>48.65</v>
      </c>
      <c r="X435" s="30">
        <f>VLOOKUP(Tabla_Gtos_Ingresos7[[#This Row],[3 digitos]],PGC_Gtos_e_Ingresos[],3,FALSE)</f>
        <v>1</v>
      </c>
    </row>
    <row r="436" spans="1:24">
      <c r="A436" s="1">
        <v>794</v>
      </c>
      <c r="B436" s="13">
        <v>40298</v>
      </c>
      <c r="C436" s="15">
        <v>70000075</v>
      </c>
      <c r="D436" s="1" t="s">
        <v>45</v>
      </c>
      <c r="E436" s="2" t="s">
        <v>572</v>
      </c>
      <c r="F436" s="12">
        <v>0</v>
      </c>
      <c r="G436" s="12">
        <v>130.54</v>
      </c>
      <c r="H436" s="26" t="str">
        <f>MID(Tabla_Gtos_Ingresos7[[#This Row],[Subcuenta]],1,4)</f>
        <v>7000</v>
      </c>
      <c r="I436" s="27">
        <f>VALUE(MID(Tabla_Gtos_Ingresos7[[#This Row],[4 digitos]],1,3))</f>
        <v>700</v>
      </c>
      <c r="J436" s="27">
        <f>VALUE(MID(Tabla_Gtos_Ingresos7[[#This Row],[3 digitos]],1,2))</f>
        <v>70</v>
      </c>
      <c r="K436" s="28" t="str">
        <f>VLOOKUP(Tabla_Gtos_Ingresos7[[#This Row],[3 digitos]],PGC_Gtos_e_Ingresos[],4,FALSE)</f>
        <v>1a</v>
      </c>
      <c r="L436" s="30" t="str">
        <f>VLOOKUP(Tabla_Gtos_Ingresos7[[#This Row],[Grupo 1]],Tabla3[],4,FALSE)</f>
        <v>1. Importe Neto Cifra de Negocios</v>
      </c>
      <c r="M436" s="30" t="str">
        <f>VLOOKUP(Tabla_Gtos_Ingresos7[[#This Row],[Grupo 1]],Tabla3[],5,FALSE)</f>
        <v>1.a Ventas</v>
      </c>
      <c r="N436" s="28" t="str">
        <f>VLOOKUP(Tabla_Gtos_Ingresos7[[#This Row],[Grupo 1]],Tabla3[],10,FALSE)</f>
        <v>I</v>
      </c>
      <c r="O436" s="28" t="str">
        <f>VLOOKUP(Tabla_Gtos_Ingresos7[[#This Row],[Grupo 1]],Tabla3[],6,FALSE)</f>
        <v>Explotación</v>
      </c>
      <c r="P436" s="28">
        <f>VLOOKUP(Tabla_Gtos_Ingresos7[[#This Row],[Grupo 1]],Tabla3[],2,FALSE)</f>
        <v>1</v>
      </c>
      <c r="Q436" s="29" t="str">
        <f>VLOOKUP(Tabla_Gtos_Ingresos7[[#This Row],[3 digitos]],PGC_Gtos_e_Ingresos[],2,FALSE)</f>
        <v xml:space="preserve"> Ventas de mercaderías</v>
      </c>
      <c r="R436" s="30" t="str">
        <f>Tabla_Gtos_Ingresos7[[#This Row],[3 digitos]]&amp;"/"&amp;Tabla_Gtos_Ingresos7[[#This Row],[Nombre cuenta]]</f>
        <v>700/ Ventas de mercaderías</v>
      </c>
      <c r="S436" s="30">
        <f>YEAR(Tabla_Gtos_Ingresos7[[#This Row],[Fecha]])</f>
        <v>2010</v>
      </c>
      <c r="T436" s="27">
        <f>MONTH(Tabla_Gtos_Ingresos7[[#This Row],[Fecha]])</f>
        <v>4</v>
      </c>
      <c r="U436" s="30">
        <f>ROUNDUP(MONTH(Tabla_Gtos_Ingresos7[[#This Row],[Fecha]])/3, 0)</f>
        <v>2</v>
      </c>
      <c r="V436" s="30">
        <f>WEEKNUM(Tabla_Gtos_Ingresos7[[#This Row],[Fecha]])</f>
        <v>18</v>
      </c>
      <c r="W436" s="30">
        <f>(Tabla_Gtos_Ingresos7[[#This Row],[Factor]]*Tabla_Gtos_Ingresos7[[#This Row],[Haber]])+(Tabla_Gtos_Ingresos7[[#This Row],[Factor]]*Tabla_Gtos_Ingresos7[[#This Row],[Debe]])</f>
        <v>130.54</v>
      </c>
      <c r="X436" s="30">
        <f>VLOOKUP(Tabla_Gtos_Ingresos7[[#This Row],[3 digitos]],PGC_Gtos_e_Ingresos[],3,FALSE)</f>
        <v>1</v>
      </c>
    </row>
    <row r="437" spans="1:24">
      <c r="A437" s="1">
        <v>795</v>
      </c>
      <c r="B437" s="13">
        <v>40298</v>
      </c>
      <c r="C437" s="15">
        <v>70000076</v>
      </c>
      <c r="D437" s="1" t="s">
        <v>45</v>
      </c>
      <c r="E437" s="1" t="s">
        <v>278</v>
      </c>
      <c r="F437" s="12">
        <v>0</v>
      </c>
      <c r="G437" s="12">
        <v>74.89</v>
      </c>
      <c r="H437" s="26" t="str">
        <f>MID(Tabla_Gtos_Ingresos7[[#This Row],[Subcuenta]],1,4)</f>
        <v>7000</v>
      </c>
      <c r="I437" s="27">
        <f>VALUE(MID(Tabla_Gtos_Ingresos7[[#This Row],[4 digitos]],1,3))</f>
        <v>700</v>
      </c>
      <c r="J437" s="27">
        <f>VALUE(MID(Tabla_Gtos_Ingresos7[[#This Row],[3 digitos]],1,2))</f>
        <v>70</v>
      </c>
      <c r="K437" s="28" t="str">
        <f>VLOOKUP(Tabla_Gtos_Ingresos7[[#This Row],[3 digitos]],PGC_Gtos_e_Ingresos[],4,FALSE)</f>
        <v>1a</v>
      </c>
      <c r="L437" s="30" t="str">
        <f>VLOOKUP(Tabla_Gtos_Ingresos7[[#This Row],[Grupo 1]],Tabla3[],4,FALSE)</f>
        <v>1. Importe Neto Cifra de Negocios</v>
      </c>
      <c r="M437" s="30" t="str">
        <f>VLOOKUP(Tabla_Gtos_Ingresos7[[#This Row],[Grupo 1]],Tabla3[],5,FALSE)</f>
        <v>1.a Ventas</v>
      </c>
      <c r="N437" s="28" t="str">
        <f>VLOOKUP(Tabla_Gtos_Ingresos7[[#This Row],[Grupo 1]],Tabla3[],10,FALSE)</f>
        <v>I</v>
      </c>
      <c r="O437" s="28" t="str">
        <f>VLOOKUP(Tabla_Gtos_Ingresos7[[#This Row],[Grupo 1]],Tabla3[],6,FALSE)</f>
        <v>Explotación</v>
      </c>
      <c r="P437" s="28">
        <f>VLOOKUP(Tabla_Gtos_Ingresos7[[#This Row],[Grupo 1]],Tabla3[],2,FALSE)</f>
        <v>1</v>
      </c>
      <c r="Q437" s="29" t="str">
        <f>VLOOKUP(Tabla_Gtos_Ingresos7[[#This Row],[3 digitos]],PGC_Gtos_e_Ingresos[],2,FALSE)</f>
        <v xml:space="preserve"> Ventas de mercaderías</v>
      </c>
      <c r="R437" s="30" t="str">
        <f>Tabla_Gtos_Ingresos7[[#This Row],[3 digitos]]&amp;"/"&amp;Tabla_Gtos_Ingresos7[[#This Row],[Nombre cuenta]]</f>
        <v>700/ Ventas de mercaderías</v>
      </c>
      <c r="S437" s="30">
        <f>YEAR(Tabla_Gtos_Ingresos7[[#This Row],[Fecha]])</f>
        <v>2010</v>
      </c>
      <c r="T437" s="27">
        <f>MONTH(Tabla_Gtos_Ingresos7[[#This Row],[Fecha]])</f>
        <v>4</v>
      </c>
      <c r="U437" s="30">
        <f>ROUNDUP(MONTH(Tabla_Gtos_Ingresos7[[#This Row],[Fecha]])/3, 0)</f>
        <v>2</v>
      </c>
      <c r="V437" s="30">
        <f>WEEKNUM(Tabla_Gtos_Ingresos7[[#This Row],[Fecha]])</f>
        <v>18</v>
      </c>
      <c r="W437" s="30">
        <f>(Tabla_Gtos_Ingresos7[[#This Row],[Factor]]*Tabla_Gtos_Ingresos7[[#This Row],[Haber]])+(Tabla_Gtos_Ingresos7[[#This Row],[Factor]]*Tabla_Gtos_Ingresos7[[#This Row],[Debe]])</f>
        <v>74.89</v>
      </c>
      <c r="X437" s="30">
        <f>VLOOKUP(Tabla_Gtos_Ingresos7[[#This Row],[3 digitos]],PGC_Gtos_e_Ingresos[],3,FALSE)</f>
        <v>1</v>
      </c>
    </row>
    <row r="438" spans="1:24">
      <c r="A438" s="1">
        <v>774</v>
      </c>
      <c r="B438" s="13">
        <v>40298</v>
      </c>
      <c r="C438" s="15">
        <v>70000002</v>
      </c>
      <c r="D438" s="1" t="s">
        <v>64</v>
      </c>
      <c r="E438" s="1" t="s">
        <v>643</v>
      </c>
      <c r="F438" s="12">
        <v>0</v>
      </c>
      <c r="G438" s="12">
        <v>200.31</v>
      </c>
      <c r="H438" s="26" t="str">
        <f>MID(Tabla_Gtos_Ingresos7[[#This Row],[Subcuenta]],1,4)</f>
        <v>7000</v>
      </c>
      <c r="I438" s="27">
        <f>VALUE(MID(Tabla_Gtos_Ingresos7[[#This Row],[4 digitos]],1,3))</f>
        <v>700</v>
      </c>
      <c r="J438" s="27">
        <f>VALUE(MID(Tabla_Gtos_Ingresos7[[#This Row],[3 digitos]],1,2))</f>
        <v>70</v>
      </c>
      <c r="K438" s="28" t="str">
        <f>VLOOKUP(Tabla_Gtos_Ingresos7[[#This Row],[3 digitos]],PGC_Gtos_e_Ingresos[],4,FALSE)</f>
        <v>1a</v>
      </c>
      <c r="L438" s="30" t="str">
        <f>VLOOKUP(Tabla_Gtos_Ingresos7[[#This Row],[Grupo 1]],Tabla3[],4,FALSE)</f>
        <v>1. Importe Neto Cifra de Negocios</v>
      </c>
      <c r="M438" s="30" t="str">
        <f>VLOOKUP(Tabla_Gtos_Ingresos7[[#This Row],[Grupo 1]],Tabla3[],5,FALSE)</f>
        <v>1.a Ventas</v>
      </c>
      <c r="N438" s="28" t="str">
        <f>VLOOKUP(Tabla_Gtos_Ingresos7[[#This Row],[Grupo 1]],Tabla3[],10,FALSE)</f>
        <v>I</v>
      </c>
      <c r="O438" s="28" t="str">
        <f>VLOOKUP(Tabla_Gtos_Ingresos7[[#This Row],[Grupo 1]],Tabla3[],6,FALSE)</f>
        <v>Explotación</v>
      </c>
      <c r="P438" s="28">
        <f>VLOOKUP(Tabla_Gtos_Ingresos7[[#This Row],[Grupo 1]],Tabla3[],2,FALSE)</f>
        <v>1</v>
      </c>
      <c r="Q438" s="29" t="str">
        <f>VLOOKUP(Tabla_Gtos_Ingresos7[[#This Row],[3 digitos]],PGC_Gtos_e_Ingresos[],2,FALSE)</f>
        <v xml:space="preserve"> Ventas de mercaderías</v>
      </c>
      <c r="R438" s="30" t="str">
        <f>Tabla_Gtos_Ingresos7[[#This Row],[3 digitos]]&amp;"/"&amp;Tabla_Gtos_Ingresos7[[#This Row],[Nombre cuenta]]</f>
        <v>700/ Ventas de mercaderías</v>
      </c>
      <c r="S438" s="30">
        <f>YEAR(Tabla_Gtos_Ingresos7[[#This Row],[Fecha]])</f>
        <v>2010</v>
      </c>
      <c r="T438" s="27">
        <f>MONTH(Tabla_Gtos_Ingresos7[[#This Row],[Fecha]])</f>
        <v>4</v>
      </c>
      <c r="U438" s="30">
        <f>ROUNDUP(MONTH(Tabla_Gtos_Ingresos7[[#This Row],[Fecha]])/3, 0)</f>
        <v>2</v>
      </c>
      <c r="V438" s="30">
        <f>WEEKNUM(Tabla_Gtos_Ingresos7[[#This Row],[Fecha]])</f>
        <v>18</v>
      </c>
      <c r="W438" s="30">
        <f>(Tabla_Gtos_Ingresos7[[#This Row],[Factor]]*Tabla_Gtos_Ingresos7[[#This Row],[Haber]])+(Tabla_Gtos_Ingresos7[[#This Row],[Factor]]*Tabla_Gtos_Ingresos7[[#This Row],[Debe]])</f>
        <v>200.31</v>
      </c>
      <c r="X438" s="30">
        <f>VLOOKUP(Tabla_Gtos_Ingresos7[[#This Row],[3 digitos]],PGC_Gtos_e_Ingresos[],3,FALSE)</f>
        <v>1</v>
      </c>
    </row>
    <row r="439" spans="1:24">
      <c r="A439" s="1">
        <v>1371</v>
      </c>
      <c r="B439" s="13">
        <v>40359</v>
      </c>
      <c r="C439" s="15">
        <v>62200044</v>
      </c>
      <c r="D439" s="1" t="s">
        <v>21</v>
      </c>
      <c r="E439" s="1" t="s">
        <v>658</v>
      </c>
      <c r="F439" s="12">
        <v>3060</v>
      </c>
      <c r="G439" s="12">
        <v>0</v>
      </c>
      <c r="H439" s="26" t="str">
        <f>MID(Tabla_Gtos_Ingresos7[[#This Row],[Subcuenta]],1,4)</f>
        <v>6220</v>
      </c>
      <c r="I439" s="27">
        <f>VALUE(MID(Tabla_Gtos_Ingresos7[[#This Row],[4 digitos]],1,3))</f>
        <v>622</v>
      </c>
      <c r="J439" s="27">
        <f>VALUE(MID(Tabla_Gtos_Ingresos7[[#This Row],[3 digitos]],1,2))</f>
        <v>62</v>
      </c>
      <c r="K439" s="28" t="str">
        <f>VLOOKUP(Tabla_Gtos_Ingresos7[[#This Row],[3 digitos]],PGC_Gtos_e_Ingresos[],4,FALSE)</f>
        <v>7.a</v>
      </c>
      <c r="L439" s="30" t="str">
        <f>VLOOKUP(Tabla_Gtos_Ingresos7[[#This Row],[Grupo 1]],Tabla3[],4,FALSE)</f>
        <v>7. Otros Gastos de Explotación</v>
      </c>
      <c r="M439" s="30" t="str">
        <f>VLOOKUP(Tabla_Gtos_Ingresos7[[#This Row],[Grupo 1]],Tabla3[],5,FALSE)</f>
        <v>7.a Servicios Exteriores</v>
      </c>
      <c r="N439" s="28" t="str">
        <f>VLOOKUP(Tabla_Gtos_Ingresos7[[#This Row],[Grupo 1]],Tabla3[],10,FALSE)</f>
        <v>G</v>
      </c>
      <c r="O439" s="28" t="str">
        <f>VLOOKUP(Tabla_Gtos_Ingresos7[[#This Row],[Grupo 1]],Tabla3[],6,FALSE)</f>
        <v>Explotación</v>
      </c>
      <c r="P439" s="28">
        <f>VLOOKUP(Tabla_Gtos_Ingresos7[[#This Row],[Grupo 1]],Tabla3[],2,FALSE)</f>
        <v>7</v>
      </c>
      <c r="Q439" s="29" t="str">
        <f>VLOOKUP(Tabla_Gtos_Ingresos7[[#This Row],[3 digitos]],PGC_Gtos_e_Ingresos[],2,FALSE)</f>
        <v xml:space="preserve"> Reparaciones y conservación</v>
      </c>
      <c r="R439" s="30" t="str">
        <f>Tabla_Gtos_Ingresos7[[#This Row],[3 digitos]]&amp;"/"&amp;Tabla_Gtos_Ingresos7[[#This Row],[Nombre cuenta]]</f>
        <v>622/ Reparaciones y conservación</v>
      </c>
      <c r="S439" s="30">
        <f>YEAR(Tabla_Gtos_Ingresos7[[#This Row],[Fecha]])</f>
        <v>2010</v>
      </c>
      <c r="T439" s="27">
        <f>MONTH(Tabla_Gtos_Ingresos7[[#This Row],[Fecha]])</f>
        <v>6</v>
      </c>
      <c r="U439" s="30">
        <f>ROUNDUP(MONTH(Tabla_Gtos_Ingresos7[[#This Row],[Fecha]])/3, 0)</f>
        <v>2</v>
      </c>
      <c r="V439" s="30">
        <f>WEEKNUM(Tabla_Gtos_Ingresos7[[#This Row],[Fecha]])</f>
        <v>27</v>
      </c>
      <c r="W439" s="30">
        <f>(Tabla_Gtos_Ingresos7[[#This Row],[Factor]]*Tabla_Gtos_Ingresos7[[#This Row],[Haber]])+(Tabla_Gtos_Ingresos7[[#This Row],[Factor]]*Tabla_Gtos_Ingresos7[[#This Row],[Debe]])</f>
        <v>-3060</v>
      </c>
      <c r="X439" s="30">
        <f>VLOOKUP(Tabla_Gtos_Ingresos7[[#This Row],[3 digitos]],PGC_Gtos_e_Ingresos[],3,FALSE)</f>
        <v>-1</v>
      </c>
    </row>
    <row r="440" spans="1:24">
      <c r="A440" s="1">
        <v>1347</v>
      </c>
      <c r="B440" s="13">
        <v>40359</v>
      </c>
      <c r="C440" s="15">
        <v>64000005</v>
      </c>
      <c r="D440" s="1" t="s">
        <v>474</v>
      </c>
      <c r="E440" s="1" t="s">
        <v>480</v>
      </c>
      <c r="F440" s="12">
        <v>2170.62</v>
      </c>
      <c r="G440" s="12">
        <v>0</v>
      </c>
      <c r="H440" s="26" t="str">
        <f>MID(Tabla_Gtos_Ingresos7[[#This Row],[Subcuenta]],1,4)</f>
        <v>6400</v>
      </c>
      <c r="I440" s="27">
        <f>VALUE(MID(Tabla_Gtos_Ingresos7[[#This Row],[4 digitos]],1,3))</f>
        <v>640</v>
      </c>
      <c r="J440" s="27">
        <f>VALUE(MID(Tabla_Gtos_Ingresos7[[#This Row],[3 digitos]],1,2))</f>
        <v>64</v>
      </c>
      <c r="K440" s="28" t="str">
        <f>VLOOKUP(Tabla_Gtos_Ingresos7[[#This Row],[3 digitos]],PGC_Gtos_e_Ingresos[],4,FALSE)</f>
        <v>6.a</v>
      </c>
      <c r="L440" s="30" t="str">
        <f>VLOOKUP(Tabla_Gtos_Ingresos7[[#This Row],[Grupo 1]],Tabla3[],4,FALSE)</f>
        <v>6. Gtos de Personal</v>
      </c>
      <c r="M440" s="30" t="str">
        <f>VLOOKUP(Tabla_Gtos_Ingresos7[[#This Row],[Grupo 1]],Tabla3[],5,FALSE)</f>
        <v>6.a Sueldos y Salarios</v>
      </c>
      <c r="N440" s="28" t="str">
        <f>VLOOKUP(Tabla_Gtos_Ingresos7[[#This Row],[Grupo 1]],Tabla3[],10,FALSE)</f>
        <v>G</v>
      </c>
      <c r="O440" s="28" t="str">
        <f>VLOOKUP(Tabla_Gtos_Ingresos7[[#This Row],[Grupo 1]],Tabla3[],6,FALSE)</f>
        <v>Explotación</v>
      </c>
      <c r="P440" s="28">
        <f>VLOOKUP(Tabla_Gtos_Ingresos7[[#This Row],[Grupo 1]],Tabla3[],2,FALSE)</f>
        <v>6</v>
      </c>
      <c r="Q440" s="29" t="str">
        <f>VLOOKUP(Tabla_Gtos_Ingresos7[[#This Row],[3 digitos]],PGC_Gtos_e_Ingresos[],2,FALSE)</f>
        <v xml:space="preserve"> Sueldos y salarios</v>
      </c>
      <c r="R440" s="30" t="str">
        <f>Tabla_Gtos_Ingresos7[[#This Row],[3 digitos]]&amp;"/"&amp;Tabla_Gtos_Ingresos7[[#This Row],[Nombre cuenta]]</f>
        <v>640/ Sueldos y salarios</v>
      </c>
      <c r="S440" s="30">
        <f>YEAR(Tabla_Gtos_Ingresos7[[#This Row],[Fecha]])</f>
        <v>2010</v>
      </c>
      <c r="T440" s="27">
        <f>MONTH(Tabla_Gtos_Ingresos7[[#This Row],[Fecha]])</f>
        <v>6</v>
      </c>
      <c r="U440" s="30">
        <f>ROUNDUP(MONTH(Tabla_Gtos_Ingresos7[[#This Row],[Fecha]])/3, 0)</f>
        <v>2</v>
      </c>
      <c r="V440" s="30">
        <f>WEEKNUM(Tabla_Gtos_Ingresos7[[#This Row],[Fecha]])</f>
        <v>27</v>
      </c>
      <c r="W440" s="30">
        <f>(Tabla_Gtos_Ingresos7[[#This Row],[Factor]]*Tabla_Gtos_Ingresos7[[#This Row],[Haber]])+(Tabla_Gtos_Ingresos7[[#This Row],[Factor]]*Tabla_Gtos_Ingresos7[[#This Row],[Debe]])</f>
        <v>-2170.62</v>
      </c>
      <c r="X440" s="30">
        <f>VLOOKUP(Tabla_Gtos_Ingresos7[[#This Row],[3 digitos]],PGC_Gtos_e_Ingresos[],3,FALSE)</f>
        <v>-1</v>
      </c>
    </row>
    <row r="441" spans="1:24">
      <c r="A441" s="1">
        <v>1344</v>
      </c>
      <c r="B441" s="13">
        <v>40359</v>
      </c>
      <c r="C441" s="15">
        <v>64000010</v>
      </c>
      <c r="D441" s="1" t="s">
        <v>401</v>
      </c>
      <c r="E441" s="1" t="s">
        <v>407</v>
      </c>
      <c r="F441" s="12">
        <v>1810.78</v>
      </c>
      <c r="G441" s="12">
        <v>0</v>
      </c>
      <c r="H441" s="26" t="str">
        <f>MID(Tabla_Gtos_Ingresos7[[#This Row],[Subcuenta]],1,4)</f>
        <v>6400</v>
      </c>
      <c r="I441" s="27">
        <f>VALUE(MID(Tabla_Gtos_Ingresos7[[#This Row],[4 digitos]],1,3))</f>
        <v>640</v>
      </c>
      <c r="J441" s="27">
        <f>VALUE(MID(Tabla_Gtos_Ingresos7[[#This Row],[3 digitos]],1,2))</f>
        <v>64</v>
      </c>
      <c r="K441" s="28" t="str">
        <f>VLOOKUP(Tabla_Gtos_Ingresos7[[#This Row],[3 digitos]],PGC_Gtos_e_Ingresos[],4,FALSE)</f>
        <v>6.a</v>
      </c>
      <c r="L441" s="30" t="str">
        <f>VLOOKUP(Tabla_Gtos_Ingresos7[[#This Row],[Grupo 1]],Tabla3[],4,FALSE)</f>
        <v>6. Gtos de Personal</v>
      </c>
      <c r="M441" s="30" t="str">
        <f>VLOOKUP(Tabla_Gtos_Ingresos7[[#This Row],[Grupo 1]],Tabla3[],5,FALSE)</f>
        <v>6.a Sueldos y Salarios</v>
      </c>
      <c r="N441" s="28" t="str">
        <f>VLOOKUP(Tabla_Gtos_Ingresos7[[#This Row],[Grupo 1]],Tabla3[],10,FALSE)</f>
        <v>G</v>
      </c>
      <c r="O441" s="28" t="str">
        <f>VLOOKUP(Tabla_Gtos_Ingresos7[[#This Row],[Grupo 1]],Tabla3[],6,FALSE)</f>
        <v>Explotación</v>
      </c>
      <c r="P441" s="28">
        <f>VLOOKUP(Tabla_Gtos_Ingresos7[[#This Row],[Grupo 1]],Tabla3[],2,FALSE)</f>
        <v>6</v>
      </c>
      <c r="Q441" s="29" t="str">
        <f>VLOOKUP(Tabla_Gtos_Ingresos7[[#This Row],[3 digitos]],PGC_Gtos_e_Ingresos[],2,FALSE)</f>
        <v xml:space="preserve"> Sueldos y salarios</v>
      </c>
      <c r="R441" s="30" t="str">
        <f>Tabla_Gtos_Ingresos7[[#This Row],[3 digitos]]&amp;"/"&amp;Tabla_Gtos_Ingresos7[[#This Row],[Nombre cuenta]]</f>
        <v>640/ Sueldos y salarios</v>
      </c>
      <c r="S441" s="30">
        <f>YEAR(Tabla_Gtos_Ingresos7[[#This Row],[Fecha]])</f>
        <v>2010</v>
      </c>
      <c r="T441" s="27">
        <f>MONTH(Tabla_Gtos_Ingresos7[[#This Row],[Fecha]])</f>
        <v>6</v>
      </c>
      <c r="U441" s="30">
        <f>ROUNDUP(MONTH(Tabla_Gtos_Ingresos7[[#This Row],[Fecha]])/3, 0)</f>
        <v>2</v>
      </c>
      <c r="V441" s="30">
        <f>WEEKNUM(Tabla_Gtos_Ingresos7[[#This Row],[Fecha]])</f>
        <v>27</v>
      </c>
      <c r="W441" s="30">
        <f>(Tabla_Gtos_Ingresos7[[#This Row],[Factor]]*Tabla_Gtos_Ingresos7[[#This Row],[Haber]])+(Tabla_Gtos_Ingresos7[[#This Row],[Factor]]*Tabla_Gtos_Ingresos7[[#This Row],[Debe]])</f>
        <v>-1810.78</v>
      </c>
      <c r="X441" s="30">
        <f>VLOOKUP(Tabla_Gtos_Ingresos7[[#This Row],[3 digitos]],PGC_Gtos_e_Ingresos[],3,FALSE)</f>
        <v>-1</v>
      </c>
    </row>
    <row r="442" spans="1:24">
      <c r="A442" s="1">
        <v>1350</v>
      </c>
      <c r="B442" s="13">
        <v>40359</v>
      </c>
      <c r="C442" s="15">
        <v>64000013</v>
      </c>
      <c r="D442" s="2" t="s">
        <v>580</v>
      </c>
      <c r="E442" s="1" t="s">
        <v>674</v>
      </c>
      <c r="F442" s="12">
        <v>1622.86</v>
      </c>
      <c r="G442" s="12">
        <v>0</v>
      </c>
      <c r="H442" s="26" t="str">
        <f>MID(Tabla_Gtos_Ingresos7[[#This Row],[Subcuenta]],1,4)</f>
        <v>6400</v>
      </c>
      <c r="I442" s="27">
        <f>VALUE(MID(Tabla_Gtos_Ingresos7[[#This Row],[4 digitos]],1,3))</f>
        <v>640</v>
      </c>
      <c r="J442" s="27">
        <f>VALUE(MID(Tabla_Gtos_Ingresos7[[#This Row],[3 digitos]],1,2))</f>
        <v>64</v>
      </c>
      <c r="K442" s="28" t="str">
        <f>VLOOKUP(Tabla_Gtos_Ingresos7[[#This Row],[3 digitos]],PGC_Gtos_e_Ingresos[],4,FALSE)</f>
        <v>6.a</v>
      </c>
      <c r="L442" s="30" t="str">
        <f>VLOOKUP(Tabla_Gtos_Ingresos7[[#This Row],[Grupo 1]],Tabla3[],4,FALSE)</f>
        <v>6. Gtos de Personal</v>
      </c>
      <c r="M442" s="30" t="str">
        <f>VLOOKUP(Tabla_Gtos_Ingresos7[[#This Row],[Grupo 1]],Tabla3[],5,FALSE)</f>
        <v>6.a Sueldos y Salarios</v>
      </c>
      <c r="N442" s="28" t="str">
        <f>VLOOKUP(Tabla_Gtos_Ingresos7[[#This Row],[Grupo 1]],Tabla3[],10,FALSE)</f>
        <v>G</v>
      </c>
      <c r="O442" s="28" t="str">
        <f>VLOOKUP(Tabla_Gtos_Ingresos7[[#This Row],[Grupo 1]],Tabla3[],6,FALSE)</f>
        <v>Explotación</v>
      </c>
      <c r="P442" s="28">
        <f>VLOOKUP(Tabla_Gtos_Ingresos7[[#This Row],[Grupo 1]],Tabla3[],2,FALSE)</f>
        <v>6</v>
      </c>
      <c r="Q442" s="29" t="str">
        <f>VLOOKUP(Tabla_Gtos_Ingresos7[[#This Row],[3 digitos]],PGC_Gtos_e_Ingresos[],2,FALSE)</f>
        <v xml:space="preserve"> Sueldos y salarios</v>
      </c>
      <c r="R442" s="30" t="str">
        <f>Tabla_Gtos_Ingresos7[[#This Row],[3 digitos]]&amp;"/"&amp;Tabla_Gtos_Ingresos7[[#This Row],[Nombre cuenta]]</f>
        <v>640/ Sueldos y salarios</v>
      </c>
      <c r="S442" s="30">
        <f>YEAR(Tabla_Gtos_Ingresos7[[#This Row],[Fecha]])</f>
        <v>2010</v>
      </c>
      <c r="T442" s="27">
        <f>MONTH(Tabla_Gtos_Ingresos7[[#This Row],[Fecha]])</f>
        <v>6</v>
      </c>
      <c r="U442" s="30">
        <f>ROUNDUP(MONTH(Tabla_Gtos_Ingresos7[[#This Row],[Fecha]])/3, 0)</f>
        <v>2</v>
      </c>
      <c r="V442" s="30">
        <f>WEEKNUM(Tabla_Gtos_Ingresos7[[#This Row],[Fecha]])</f>
        <v>27</v>
      </c>
      <c r="W442" s="30">
        <f>(Tabla_Gtos_Ingresos7[[#This Row],[Factor]]*Tabla_Gtos_Ingresos7[[#This Row],[Haber]])+(Tabla_Gtos_Ingresos7[[#This Row],[Factor]]*Tabla_Gtos_Ingresos7[[#This Row],[Debe]])</f>
        <v>-1622.86</v>
      </c>
      <c r="X442" s="30">
        <f>VLOOKUP(Tabla_Gtos_Ingresos7[[#This Row],[3 digitos]],PGC_Gtos_e_Ingresos[],3,FALSE)</f>
        <v>-1</v>
      </c>
    </row>
    <row r="443" spans="1:24">
      <c r="A443" s="1">
        <v>1364</v>
      </c>
      <c r="B443" s="13">
        <v>40359</v>
      </c>
      <c r="C443" s="15">
        <v>64000014</v>
      </c>
      <c r="D443" s="2" t="s">
        <v>580</v>
      </c>
      <c r="E443" s="1" t="s">
        <v>675</v>
      </c>
      <c r="F443" s="12">
        <v>1067.54</v>
      </c>
      <c r="G443" s="12">
        <v>0</v>
      </c>
      <c r="H443" s="26" t="str">
        <f>MID(Tabla_Gtos_Ingresos7[[#This Row],[Subcuenta]],1,4)</f>
        <v>6400</v>
      </c>
      <c r="I443" s="27">
        <f>VALUE(MID(Tabla_Gtos_Ingresos7[[#This Row],[4 digitos]],1,3))</f>
        <v>640</v>
      </c>
      <c r="J443" s="27">
        <f>VALUE(MID(Tabla_Gtos_Ingresos7[[#This Row],[3 digitos]],1,2))</f>
        <v>64</v>
      </c>
      <c r="K443" s="28" t="str">
        <f>VLOOKUP(Tabla_Gtos_Ingresos7[[#This Row],[3 digitos]],PGC_Gtos_e_Ingresos[],4,FALSE)</f>
        <v>6.a</v>
      </c>
      <c r="L443" s="30" t="str">
        <f>VLOOKUP(Tabla_Gtos_Ingresos7[[#This Row],[Grupo 1]],Tabla3[],4,FALSE)</f>
        <v>6. Gtos de Personal</v>
      </c>
      <c r="M443" s="30" t="str">
        <f>VLOOKUP(Tabla_Gtos_Ingresos7[[#This Row],[Grupo 1]],Tabla3[],5,FALSE)</f>
        <v>6.a Sueldos y Salarios</v>
      </c>
      <c r="N443" s="28" t="str">
        <f>VLOOKUP(Tabla_Gtos_Ingresos7[[#This Row],[Grupo 1]],Tabla3[],10,FALSE)</f>
        <v>G</v>
      </c>
      <c r="O443" s="28" t="str">
        <f>VLOOKUP(Tabla_Gtos_Ingresos7[[#This Row],[Grupo 1]],Tabla3[],6,FALSE)</f>
        <v>Explotación</v>
      </c>
      <c r="P443" s="28">
        <f>VLOOKUP(Tabla_Gtos_Ingresos7[[#This Row],[Grupo 1]],Tabla3[],2,FALSE)</f>
        <v>6</v>
      </c>
      <c r="Q443" s="29" t="str">
        <f>VLOOKUP(Tabla_Gtos_Ingresos7[[#This Row],[3 digitos]],PGC_Gtos_e_Ingresos[],2,FALSE)</f>
        <v xml:space="preserve"> Sueldos y salarios</v>
      </c>
      <c r="R443" s="30" t="str">
        <f>Tabla_Gtos_Ingresos7[[#This Row],[3 digitos]]&amp;"/"&amp;Tabla_Gtos_Ingresos7[[#This Row],[Nombre cuenta]]</f>
        <v>640/ Sueldos y salarios</v>
      </c>
      <c r="S443" s="30">
        <f>YEAR(Tabla_Gtos_Ingresos7[[#This Row],[Fecha]])</f>
        <v>2010</v>
      </c>
      <c r="T443" s="27">
        <f>MONTH(Tabla_Gtos_Ingresos7[[#This Row],[Fecha]])</f>
        <v>6</v>
      </c>
      <c r="U443" s="30">
        <f>ROUNDUP(MONTH(Tabla_Gtos_Ingresos7[[#This Row],[Fecha]])/3, 0)</f>
        <v>2</v>
      </c>
      <c r="V443" s="30">
        <f>WEEKNUM(Tabla_Gtos_Ingresos7[[#This Row],[Fecha]])</f>
        <v>27</v>
      </c>
      <c r="W443" s="30">
        <f>(Tabla_Gtos_Ingresos7[[#This Row],[Factor]]*Tabla_Gtos_Ingresos7[[#This Row],[Haber]])+(Tabla_Gtos_Ingresos7[[#This Row],[Factor]]*Tabla_Gtos_Ingresos7[[#This Row],[Debe]])</f>
        <v>-1067.54</v>
      </c>
      <c r="X443" s="30">
        <f>VLOOKUP(Tabla_Gtos_Ingresos7[[#This Row],[3 digitos]],PGC_Gtos_e_Ingresos[],3,FALSE)</f>
        <v>-1</v>
      </c>
    </row>
    <row r="444" spans="1:24">
      <c r="A444" s="1">
        <v>1348</v>
      </c>
      <c r="B444" s="13">
        <v>40359</v>
      </c>
      <c r="C444" s="15">
        <v>64000015</v>
      </c>
      <c r="D444" s="1" t="s">
        <v>490</v>
      </c>
      <c r="E444" s="1" t="s">
        <v>494</v>
      </c>
      <c r="F444" s="12">
        <v>1512.86</v>
      </c>
      <c r="G444" s="12">
        <v>0</v>
      </c>
      <c r="H444" s="26" t="str">
        <f>MID(Tabla_Gtos_Ingresos7[[#This Row],[Subcuenta]],1,4)</f>
        <v>6400</v>
      </c>
      <c r="I444" s="27">
        <f>VALUE(MID(Tabla_Gtos_Ingresos7[[#This Row],[4 digitos]],1,3))</f>
        <v>640</v>
      </c>
      <c r="J444" s="27">
        <f>VALUE(MID(Tabla_Gtos_Ingresos7[[#This Row],[3 digitos]],1,2))</f>
        <v>64</v>
      </c>
      <c r="K444" s="28" t="str">
        <f>VLOOKUP(Tabla_Gtos_Ingresos7[[#This Row],[3 digitos]],PGC_Gtos_e_Ingresos[],4,FALSE)</f>
        <v>6.a</v>
      </c>
      <c r="L444" s="30" t="str">
        <f>VLOOKUP(Tabla_Gtos_Ingresos7[[#This Row],[Grupo 1]],Tabla3[],4,FALSE)</f>
        <v>6. Gtos de Personal</v>
      </c>
      <c r="M444" s="30" t="str">
        <f>VLOOKUP(Tabla_Gtos_Ingresos7[[#This Row],[Grupo 1]],Tabla3[],5,FALSE)</f>
        <v>6.a Sueldos y Salarios</v>
      </c>
      <c r="N444" s="28" t="str">
        <f>VLOOKUP(Tabla_Gtos_Ingresos7[[#This Row],[Grupo 1]],Tabla3[],10,FALSE)</f>
        <v>G</v>
      </c>
      <c r="O444" s="28" t="str">
        <f>VLOOKUP(Tabla_Gtos_Ingresos7[[#This Row],[Grupo 1]],Tabla3[],6,FALSE)</f>
        <v>Explotación</v>
      </c>
      <c r="P444" s="28">
        <f>VLOOKUP(Tabla_Gtos_Ingresos7[[#This Row],[Grupo 1]],Tabla3[],2,FALSE)</f>
        <v>6</v>
      </c>
      <c r="Q444" s="29" t="str">
        <f>VLOOKUP(Tabla_Gtos_Ingresos7[[#This Row],[3 digitos]],PGC_Gtos_e_Ingresos[],2,FALSE)</f>
        <v xml:space="preserve"> Sueldos y salarios</v>
      </c>
      <c r="R444" s="30" t="str">
        <f>Tabla_Gtos_Ingresos7[[#This Row],[3 digitos]]&amp;"/"&amp;Tabla_Gtos_Ingresos7[[#This Row],[Nombre cuenta]]</f>
        <v>640/ Sueldos y salarios</v>
      </c>
      <c r="S444" s="30">
        <f>YEAR(Tabla_Gtos_Ingresos7[[#This Row],[Fecha]])</f>
        <v>2010</v>
      </c>
      <c r="T444" s="27">
        <f>MONTH(Tabla_Gtos_Ingresos7[[#This Row],[Fecha]])</f>
        <v>6</v>
      </c>
      <c r="U444" s="30">
        <f>ROUNDUP(MONTH(Tabla_Gtos_Ingresos7[[#This Row],[Fecha]])/3, 0)</f>
        <v>2</v>
      </c>
      <c r="V444" s="30">
        <f>WEEKNUM(Tabla_Gtos_Ingresos7[[#This Row],[Fecha]])</f>
        <v>27</v>
      </c>
      <c r="W444" s="30">
        <f>(Tabla_Gtos_Ingresos7[[#This Row],[Factor]]*Tabla_Gtos_Ingresos7[[#This Row],[Haber]])+(Tabla_Gtos_Ingresos7[[#This Row],[Factor]]*Tabla_Gtos_Ingresos7[[#This Row],[Debe]])</f>
        <v>-1512.86</v>
      </c>
      <c r="X444" s="30">
        <f>VLOOKUP(Tabla_Gtos_Ingresos7[[#This Row],[3 digitos]],PGC_Gtos_e_Ingresos[],3,FALSE)</f>
        <v>-1</v>
      </c>
    </row>
    <row r="445" spans="1:24">
      <c r="A445" s="1">
        <v>1363</v>
      </c>
      <c r="B445" s="13">
        <v>40359</v>
      </c>
      <c r="C445" s="15">
        <v>64000016</v>
      </c>
      <c r="D445" s="1" t="s">
        <v>490</v>
      </c>
      <c r="E445" s="1" t="s">
        <v>495</v>
      </c>
      <c r="F445" s="12">
        <v>548.35</v>
      </c>
      <c r="G445" s="12">
        <v>0</v>
      </c>
      <c r="H445" s="26" t="str">
        <f>MID(Tabla_Gtos_Ingresos7[[#This Row],[Subcuenta]],1,4)</f>
        <v>6400</v>
      </c>
      <c r="I445" s="27">
        <f>VALUE(MID(Tabla_Gtos_Ingresos7[[#This Row],[4 digitos]],1,3))</f>
        <v>640</v>
      </c>
      <c r="J445" s="27">
        <f>VALUE(MID(Tabla_Gtos_Ingresos7[[#This Row],[3 digitos]],1,2))</f>
        <v>64</v>
      </c>
      <c r="K445" s="28" t="str">
        <f>VLOOKUP(Tabla_Gtos_Ingresos7[[#This Row],[3 digitos]],PGC_Gtos_e_Ingresos[],4,FALSE)</f>
        <v>6.a</v>
      </c>
      <c r="L445" s="30" t="str">
        <f>VLOOKUP(Tabla_Gtos_Ingresos7[[#This Row],[Grupo 1]],Tabla3[],4,FALSE)</f>
        <v>6. Gtos de Personal</v>
      </c>
      <c r="M445" s="30" t="str">
        <f>VLOOKUP(Tabla_Gtos_Ingresos7[[#This Row],[Grupo 1]],Tabla3[],5,FALSE)</f>
        <v>6.a Sueldos y Salarios</v>
      </c>
      <c r="N445" s="28" t="str">
        <f>VLOOKUP(Tabla_Gtos_Ingresos7[[#This Row],[Grupo 1]],Tabla3[],10,FALSE)</f>
        <v>G</v>
      </c>
      <c r="O445" s="28" t="str">
        <f>VLOOKUP(Tabla_Gtos_Ingresos7[[#This Row],[Grupo 1]],Tabla3[],6,FALSE)</f>
        <v>Explotación</v>
      </c>
      <c r="P445" s="28">
        <f>VLOOKUP(Tabla_Gtos_Ingresos7[[#This Row],[Grupo 1]],Tabla3[],2,FALSE)</f>
        <v>6</v>
      </c>
      <c r="Q445" s="29" t="str">
        <f>VLOOKUP(Tabla_Gtos_Ingresos7[[#This Row],[3 digitos]],PGC_Gtos_e_Ingresos[],2,FALSE)</f>
        <v xml:space="preserve"> Sueldos y salarios</v>
      </c>
      <c r="R445" s="30" t="str">
        <f>Tabla_Gtos_Ingresos7[[#This Row],[3 digitos]]&amp;"/"&amp;Tabla_Gtos_Ingresos7[[#This Row],[Nombre cuenta]]</f>
        <v>640/ Sueldos y salarios</v>
      </c>
      <c r="S445" s="30">
        <f>YEAR(Tabla_Gtos_Ingresos7[[#This Row],[Fecha]])</f>
        <v>2010</v>
      </c>
      <c r="T445" s="27">
        <f>MONTH(Tabla_Gtos_Ingresos7[[#This Row],[Fecha]])</f>
        <v>6</v>
      </c>
      <c r="U445" s="30">
        <f>ROUNDUP(MONTH(Tabla_Gtos_Ingresos7[[#This Row],[Fecha]])/3, 0)</f>
        <v>2</v>
      </c>
      <c r="V445" s="30">
        <f>WEEKNUM(Tabla_Gtos_Ingresos7[[#This Row],[Fecha]])</f>
        <v>27</v>
      </c>
      <c r="W445" s="30">
        <f>(Tabla_Gtos_Ingresos7[[#This Row],[Factor]]*Tabla_Gtos_Ingresos7[[#This Row],[Haber]])+(Tabla_Gtos_Ingresos7[[#This Row],[Factor]]*Tabla_Gtos_Ingresos7[[#This Row],[Debe]])</f>
        <v>-548.35</v>
      </c>
      <c r="X445" s="30">
        <f>VLOOKUP(Tabla_Gtos_Ingresos7[[#This Row],[3 digitos]],PGC_Gtos_e_Ingresos[],3,FALSE)</f>
        <v>-1</v>
      </c>
    </row>
    <row r="446" spans="1:24">
      <c r="A446" s="1">
        <v>1349</v>
      </c>
      <c r="B446" s="13">
        <v>40359</v>
      </c>
      <c r="C446" s="15">
        <v>64000016</v>
      </c>
      <c r="D446" s="2" t="s">
        <v>535</v>
      </c>
      <c r="E446" s="2" t="s">
        <v>537</v>
      </c>
      <c r="F446" s="12">
        <v>1354.19</v>
      </c>
      <c r="G446" s="12">
        <v>0</v>
      </c>
      <c r="H446" s="26" t="str">
        <f>MID(Tabla_Gtos_Ingresos7[[#This Row],[Subcuenta]],1,4)</f>
        <v>6400</v>
      </c>
      <c r="I446" s="27">
        <f>VALUE(MID(Tabla_Gtos_Ingresos7[[#This Row],[4 digitos]],1,3))</f>
        <v>640</v>
      </c>
      <c r="J446" s="27">
        <f>VALUE(MID(Tabla_Gtos_Ingresos7[[#This Row],[3 digitos]],1,2))</f>
        <v>64</v>
      </c>
      <c r="K446" s="28" t="str">
        <f>VLOOKUP(Tabla_Gtos_Ingresos7[[#This Row],[3 digitos]],PGC_Gtos_e_Ingresos[],4,FALSE)</f>
        <v>6.a</v>
      </c>
      <c r="L446" s="30" t="str">
        <f>VLOOKUP(Tabla_Gtos_Ingresos7[[#This Row],[Grupo 1]],Tabla3[],4,FALSE)</f>
        <v>6. Gtos de Personal</v>
      </c>
      <c r="M446" s="30" t="str">
        <f>VLOOKUP(Tabla_Gtos_Ingresos7[[#This Row],[Grupo 1]],Tabla3[],5,FALSE)</f>
        <v>6.a Sueldos y Salarios</v>
      </c>
      <c r="N446" s="28" t="str">
        <f>VLOOKUP(Tabla_Gtos_Ingresos7[[#This Row],[Grupo 1]],Tabla3[],10,FALSE)</f>
        <v>G</v>
      </c>
      <c r="O446" s="28" t="str">
        <f>VLOOKUP(Tabla_Gtos_Ingresos7[[#This Row],[Grupo 1]],Tabla3[],6,FALSE)</f>
        <v>Explotación</v>
      </c>
      <c r="P446" s="28">
        <f>VLOOKUP(Tabla_Gtos_Ingresos7[[#This Row],[Grupo 1]],Tabla3[],2,FALSE)</f>
        <v>6</v>
      </c>
      <c r="Q446" s="29" t="str">
        <f>VLOOKUP(Tabla_Gtos_Ingresos7[[#This Row],[3 digitos]],PGC_Gtos_e_Ingresos[],2,FALSE)</f>
        <v xml:space="preserve"> Sueldos y salarios</v>
      </c>
      <c r="R446" s="30" t="str">
        <f>Tabla_Gtos_Ingresos7[[#This Row],[3 digitos]]&amp;"/"&amp;Tabla_Gtos_Ingresos7[[#This Row],[Nombre cuenta]]</f>
        <v>640/ Sueldos y salarios</v>
      </c>
      <c r="S446" s="30">
        <f>YEAR(Tabla_Gtos_Ingresos7[[#This Row],[Fecha]])</f>
        <v>2010</v>
      </c>
      <c r="T446" s="27">
        <f>MONTH(Tabla_Gtos_Ingresos7[[#This Row],[Fecha]])</f>
        <v>6</v>
      </c>
      <c r="U446" s="30">
        <f>ROUNDUP(MONTH(Tabla_Gtos_Ingresos7[[#This Row],[Fecha]])/3, 0)</f>
        <v>2</v>
      </c>
      <c r="V446" s="30">
        <f>WEEKNUM(Tabla_Gtos_Ingresos7[[#This Row],[Fecha]])</f>
        <v>27</v>
      </c>
      <c r="W446" s="30">
        <f>(Tabla_Gtos_Ingresos7[[#This Row],[Factor]]*Tabla_Gtos_Ingresos7[[#This Row],[Haber]])+(Tabla_Gtos_Ingresos7[[#This Row],[Factor]]*Tabla_Gtos_Ingresos7[[#This Row],[Debe]])</f>
        <v>-1354.19</v>
      </c>
      <c r="X446" s="30">
        <f>VLOOKUP(Tabla_Gtos_Ingresos7[[#This Row],[3 digitos]],PGC_Gtos_e_Ingresos[],3,FALSE)</f>
        <v>-1</v>
      </c>
    </row>
    <row r="447" spans="1:24">
      <c r="A447" s="1">
        <v>1379</v>
      </c>
      <c r="B447" s="13">
        <v>40359</v>
      </c>
      <c r="C447" s="15">
        <v>64000017</v>
      </c>
      <c r="D447" s="2" t="s">
        <v>535</v>
      </c>
      <c r="E447" s="1" t="s">
        <v>538</v>
      </c>
      <c r="F447" s="12">
        <v>245.01</v>
      </c>
      <c r="G447" s="12">
        <v>0</v>
      </c>
      <c r="H447" s="26" t="str">
        <f>MID(Tabla_Gtos_Ingresos7[[#This Row],[Subcuenta]],1,4)</f>
        <v>6400</v>
      </c>
      <c r="I447" s="27">
        <f>VALUE(MID(Tabla_Gtos_Ingresos7[[#This Row],[4 digitos]],1,3))</f>
        <v>640</v>
      </c>
      <c r="J447" s="27">
        <f>VALUE(MID(Tabla_Gtos_Ingresos7[[#This Row],[3 digitos]],1,2))</f>
        <v>64</v>
      </c>
      <c r="K447" s="28" t="str">
        <f>VLOOKUP(Tabla_Gtos_Ingresos7[[#This Row],[3 digitos]],PGC_Gtos_e_Ingresos[],4,FALSE)</f>
        <v>6.a</v>
      </c>
      <c r="L447" s="30" t="str">
        <f>VLOOKUP(Tabla_Gtos_Ingresos7[[#This Row],[Grupo 1]],Tabla3[],4,FALSE)</f>
        <v>6. Gtos de Personal</v>
      </c>
      <c r="M447" s="30" t="str">
        <f>VLOOKUP(Tabla_Gtos_Ingresos7[[#This Row],[Grupo 1]],Tabla3[],5,FALSE)</f>
        <v>6.a Sueldos y Salarios</v>
      </c>
      <c r="N447" s="28" t="str">
        <f>VLOOKUP(Tabla_Gtos_Ingresos7[[#This Row],[Grupo 1]],Tabla3[],10,FALSE)</f>
        <v>G</v>
      </c>
      <c r="O447" s="28" t="str">
        <f>VLOOKUP(Tabla_Gtos_Ingresos7[[#This Row],[Grupo 1]],Tabla3[],6,FALSE)</f>
        <v>Explotación</v>
      </c>
      <c r="P447" s="28">
        <f>VLOOKUP(Tabla_Gtos_Ingresos7[[#This Row],[Grupo 1]],Tabla3[],2,FALSE)</f>
        <v>6</v>
      </c>
      <c r="Q447" s="29" t="str">
        <f>VLOOKUP(Tabla_Gtos_Ingresos7[[#This Row],[3 digitos]],PGC_Gtos_e_Ingresos[],2,FALSE)</f>
        <v xml:space="preserve"> Sueldos y salarios</v>
      </c>
      <c r="R447" s="30" t="str">
        <f>Tabla_Gtos_Ingresos7[[#This Row],[3 digitos]]&amp;"/"&amp;Tabla_Gtos_Ingresos7[[#This Row],[Nombre cuenta]]</f>
        <v>640/ Sueldos y salarios</v>
      </c>
      <c r="S447" s="30">
        <f>YEAR(Tabla_Gtos_Ingresos7[[#This Row],[Fecha]])</f>
        <v>2010</v>
      </c>
      <c r="T447" s="27">
        <f>MONTH(Tabla_Gtos_Ingresos7[[#This Row],[Fecha]])</f>
        <v>6</v>
      </c>
      <c r="U447" s="30">
        <f>ROUNDUP(MONTH(Tabla_Gtos_Ingresos7[[#This Row],[Fecha]])/3, 0)</f>
        <v>2</v>
      </c>
      <c r="V447" s="30">
        <f>WEEKNUM(Tabla_Gtos_Ingresos7[[#This Row],[Fecha]])</f>
        <v>27</v>
      </c>
      <c r="W447" s="30">
        <f>(Tabla_Gtos_Ingresos7[[#This Row],[Factor]]*Tabla_Gtos_Ingresos7[[#This Row],[Haber]])+(Tabla_Gtos_Ingresos7[[#This Row],[Factor]]*Tabla_Gtos_Ingresos7[[#This Row],[Debe]])</f>
        <v>-245.01</v>
      </c>
      <c r="X447" s="30">
        <f>VLOOKUP(Tabla_Gtos_Ingresos7[[#This Row],[3 digitos]],PGC_Gtos_e_Ingresos[],3,FALSE)</f>
        <v>-1</v>
      </c>
    </row>
    <row r="448" spans="1:24">
      <c r="A448" s="1">
        <v>1639</v>
      </c>
      <c r="B448" s="13">
        <v>40389</v>
      </c>
      <c r="C448" s="15">
        <v>77800000</v>
      </c>
      <c r="D448" s="1" t="s">
        <v>66</v>
      </c>
      <c r="E448" s="1" t="s">
        <v>68</v>
      </c>
      <c r="F448" s="12">
        <v>0</v>
      </c>
      <c r="G448" s="12">
        <v>179.05</v>
      </c>
      <c r="H448" s="26" t="str">
        <f>MID(Tabla_Gtos_Ingresos7[[#This Row],[Subcuenta]],1,4)</f>
        <v>7780</v>
      </c>
      <c r="I448" s="27">
        <f>VALUE(MID(Tabla_Gtos_Ingresos7[[#This Row],[4 digitos]],1,3))</f>
        <v>778</v>
      </c>
      <c r="J448" s="27">
        <f>VALUE(MID(Tabla_Gtos_Ingresos7[[#This Row],[3 digitos]],1,2))</f>
        <v>77</v>
      </c>
      <c r="K448" s="28" t="str">
        <f>VLOOKUP(Tabla_Gtos_Ingresos7[[#This Row],[3 digitos]],PGC_Gtos_e_Ingresos[],4,FALSE)</f>
        <v>13.</v>
      </c>
      <c r="L448" s="30" t="str">
        <f>VLOOKUP(Tabla_Gtos_Ingresos7[[#This Row],[Grupo 1]],Tabla3[],4,FALSE)</f>
        <v>13. Otros Resultados</v>
      </c>
      <c r="M448" s="30" t="str">
        <f>VLOOKUP(Tabla_Gtos_Ingresos7[[#This Row],[Grupo 1]],Tabla3[],5,FALSE)</f>
        <v>13. Otros Resultados</v>
      </c>
      <c r="N448" s="28" t="str">
        <f>VLOOKUP(Tabla_Gtos_Ingresos7[[#This Row],[Grupo 1]],Tabla3[],10,FALSE)</f>
        <v>G</v>
      </c>
      <c r="O448" s="28" t="str">
        <f>VLOOKUP(Tabla_Gtos_Ingresos7[[#This Row],[Grupo 1]],Tabla3[],6,FALSE)</f>
        <v>Explotación</v>
      </c>
      <c r="P448" s="28">
        <f>VLOOKUP(Tabla_Gtos_Ingresos7[[#This Row],[Grupo 1]],Tabla3[],2,FALSE)</f>
        <v>13</v>
      </c>
      <c r="Q448" s="29" t="str">
        <f>VLOOKUP(Tabla_Gtos_Ingresos7[[#This Row],[3 digitos]],PGC_Gtos_e_Ingresos[],2,FALSE)</f>
        <v xml:space="preserve"> Ingresos excepcionales.</v>
      </c>
      <c r="R448" s="30" t="str">
        <f>Tabla_Gtos_Ingresos7[[#This Row],[3 digitos]]&amp;"/"&amp;Tabla_Gtos_Ingresos7[[#This Row],[Nombre cuenta]]</f>
        <v>778/ Ingresos excepcionales.</v>
      </c>
      <c r="S448" s="30">
        <f>YEAR(Tabla_Gtos_Ingresos7[[#This Row],[Fecha]])</f>
        <v>2010</v>
      </c>
      <c r="T448" s="27">
        <f>MONTH(Tabla_Gtos_Ingresos7[[#This Row],[Fecha]])</f>
        <v>7</v>
      </c>
      <c r="U448" s="30">
        <f>ROUNDUP(MONTH(Tabla_Gtos_Ingresos7[[#This Row],[Fecha]])/3, 0)</f>
        <v>3</v>
      </c>
      <c r="V448" s="30">
        <f>WEEKNUM(Tabla_Gtos_Ingresos7[[#This Row],[Fecha]])</f>
        <v>31</v>
      </c>
      <c r="W448" s="30">
        <f>(Tabla_Gtos_Ingresos7[[#This Row],[Factor]]*Tabla_Gtos_Ingresos7[[#This Row],[Haber]])+(Tabla_Gtos_Ingresos7[[#This Row],[Factor]]*Tabla_Gtos_Ingresos7[[#This Row],[Debe]])</f>
        <v>179.05</v>
      </c>
      <c r="X448" s="30">
        <f>VLOOKUP(Tabla_Gtos_Ingresos7[[#This Row],[3 digitos]],PGC_Gtos_e_Ingresos[],3,FALSE)</f>
        <v>1</v>
      </c>
    </row>
    <row r="449" spans="1:24">
      <c r="A449" s="1">
        <v>2200</v>
      </c>
      <c r="B449" s="13">
        <v>40451</v>
      </c>
      <c r="C449" s="14">
        <v>60200012</v>
      </c>
      <c r="D449" s="10" t="s">
        <v>15</v>
      </c>
      <c r="E449" s="1" t="s">
        <v>297</v>
      </c>
      <c r="F449" s="12">
        <v>937</v>
      </c>
      <c r="G449" s="12">
        <v>0</v>
      </c>
      <c r="H449" s="26" t="str">
        <f>MID(Tabla_Gtos_Ingresos7[[#This Row],[Subcuenta]],1,4)</f>
        <v>6020</v>
      </c>
      <c r="I449" s="27">
        <f>VALUE(MID(Tabla_Gtos_Ingresos7[[#This Row],[4 digitos]],1,3))</f>
        <v>602</v>
      </c>
      <c r="J449" s="27">
        <f>VALUE(MID(Tabla_Gtos_Ingresos7[[#This Row],[3 digitos]],1,2))</f>
        <v>60</v>
      </c>
      <c r="K449" s="28" t="str">
        <f>VLOOKUP(Tabla_Gtos_Ingresos7[[#This Row],[3 digitos]],PGC_Gtos_e_Ingresos[],4,FALSE)</f>
        <v>4.b</v>
      </c>
      <c r="L449" s="30" t="str">
        <f>VLOOKUP(Tabla_Gtos_Ingresos7[[#This Row],[Grupo 1]],Tabla3[],4,FALSE)</f>
        <v>4. Aprovisionamientos</v>
      </c>
      <c r="M449" s="30" t="str">
        <f>VLOOKUP(Tabla_Gtos_Ingresos7[[#This Row],[Grupo 1]],Tabla3[],5,FALSE)</f>
        <v>4.b Consumos MP y otros</v>
      </c>
      <c r="N449" s="28" t="str">
        <f>VLOOKUP(Tabla_Gtos_Ingresos7[[#This Row],[Grupo 1]],Tabla3[],10,FALSE)</f>
        <v>G</v>
      </c>
      <c r="O449" s="28" t="str">
        <f>VLOOKUP(Tabla_Gtos_Ingresos7[[#This Row],[Grupo 1]],Tabla3[],6,FALSE)</f>
        <v>Explotación</v>
      </c>
      <c r="P449" s="28">
        <f>VLOOKUP(Tabla_Gtos_Ingresos7[[#This Row],[Grupo 1]],Tabla3[],2,FALSE)</f>
        <v>4</v>
      </c>
      <c r="Q449" s="29" t="str">
        <f>VLOOKUP(Tabla_Gtos_Ingresos7[[#This Row],[3 digitos]],PGC_Gtos_e_Ingresos[],2,FALSE)</f>
        <v xml:space="preserve"> Compras de otros aprovisionamientos</v>
      </c>
      <c r="R449" s="30" t="str">
        <f>Tabla_Gtos_Ingresos7[[#This Row],[3 digitos]]&amp;"/"&amp;Tabla_Gtos_Ingresos7[[#This Row],[Nombre cuenta]]</f>
        <v>602/ Compras de otros aprovisionamientos</v>
      </c>
      <c r="S449" s="30">
        <f>YEAR(Tabla_Gtos_Ingresos7[[#This Row],[Fecha]])</f>
        <v>2010</v>
      </c>
      <c r="T449" s="27">
        <f>MONTH(Tabla_Gtos_Ingresos7[[#This Row],[Fecha]])</f>
        <v>9</v>
      </c>
      <c r="U449" s="30">
        <f>ROUNDUP(MONTH(Tabla_Gtos_Ingresos7[[#This Row],[Fecha]])/3, 0)</f>
        <v>3</v>
      </c>
      <c r="V449" s="30">
        <f>WEEKNUM(Tabla_Gtos_Ingresos7[[#This Row],[Fecha]])</f>
        <v>40</v>
      </c>
      <c r="W449" s="30">
        <f>(Tabla_Gtos_Ingresos7[[#This Row],[Factor]]*Tabla_Gtos_Ingresos7[[#This Row],[Haber]])+(Tabla_Gtos_Ingresos7[[#This Row],[Factor]]*Tabla_Gtos_Ingresos7[[#This Row],[Debe]])</f>
        <v>-937</v>
      </c>
      <c r="X449" s="30">
        <f>VLOOKUP(Tabla_Gtos_Ingresos7[[#This Row],[3 digitos]],PGC_Gtos_e_Ingresos[],3,FALSE)</f>
        <v>-1</v>
      </c>
    </row>
    <row r="450" spans="1:24">
      <c r="A450" s="1">
        <v>2176</v>
      </c>
      <c r="B450" s="13">
        <v>40451</v>
      </c>
      <c r="C450" s="14">
        <v>60600004</v>
      </c>
      <c r="D450" s="10" t="s">
        <v>17</v>
      </c>
      <c r="E450" s="1" t="s">
        <v>269</v>
      </c>
      <c r="F450" s="12">
        <v>0</v>
      </c>
      <c r="G450" s="12">
        <v>1452.77</v>
      </c>
      <c r="H450" s="26" t="str">
        <f>MID(Tabla_Gtos_Ingresos7[[#This Row],[Subcuenta]],1,4)</f>
        <v>6060</v>
      </c>
      <c r="I450" s="27">
        <f>VALUE(MID(Tabla_Gtos_Ingresos7[[#This Row],[4 digitos]],1,3))</f>
        <v>606</v>
      </c>
      <c r="J450" s="27">
        <f>VALUE(MID(Tabla_Gtos_Ingresos7[[#This Row],[3 digitos]],1,2))</f>
        <v>60</v>
      </c>
      <c r="K450" s="28" t="str">
        <f>VLOOKUP(Tabla_Gtos_Ingresos7[[#This Row],[3 digitos]],PGC_Gtos_e_Ingresos[],4,FALSE)</f>
        <v>4.a</v>
      </c>
      <c r="L450" s="30" t="str">
        <f>VLOOKUP(Tabla_Gtos_Ingresos7[[#This Row],[Grupo 1]],Tabla3[],4,FALSE)</f>
        <v>4. Aprovisionamientos</v>
      </c>
      <c r="M450" s="30" t="str">
        <f>VLOOKUP(Tabla_Gtos_Ingresos7[[#This Row],[Grupo 1]],Tabla3[],5,FALSE)</f>
        <v>4.a Consumos de Mercaderias</v>
      </c>
      <c r="N450" s="28" t="str">
        <f>VLOOKUP(Tabla_Gtos_Ingresos7[[#This Row],[Grupo 1]],Tabla3[],10,FALSE)</f>
        <v>G</v>
      </c>
      <c r="O450" s="28" t="str">
        <f>VLOOKUP(Tabla_Gtos_Ingresos7[[#This Row],[Grupo 1]],Tabla3[],6,FALSE)</f>
        <v>Explotación</v>
      </c>
      <c r="P450" s="28">
        <f>VLOOKUP(Tabla_Gtos_Ingresos7[[#This Row],[Grupo 1]],Tabla3[],2,FALSE)</f>
        <v>4</v>
      </c>
      <c r="Q450" s="29" t="str">
        <f>VLOOKUP(Tabla_Gtos_Ingresos7[[#This Row],[3 digitos]],PGC_Gtos_e_Ingresos[],2,FALSE)</f>
        <v xml:space="preserve"> Descuentos sobre compras por pronto pago</v>
      </c>
      <c r="R450" s="30" t="str">
        <f>Tabla_Gtos_Ingresos7[[#This Row],[3 digitos]]&amp;"/"&amp;Tabla_Gtos_Ingresos7[[#This Row],[Nombre cuenta]]</f>
        <v>606/ Descuentos sobre compras por pronto pago</v>
      </c>
      <c r="S450" s="30">
        <f>YEAR(Tabla_Gtos_Ingresos7[[#This Row],[Fecha]])</f>
        <v>2010</v>
      </c>
      <c r="T450" s="27">
        <f>MONTH(Tabla_Gtos_Ingresos7[[#This Row],[Fecha]])</f>
        <v>9</v>
      </c>
      <c r="U450" s="30">
        <f>ROUNDUP(MONTH(Tabla_Gtos_Ingresos7[[#This Row],[Fecha]])/3, 0)</f>
        <v>3</v>
      </c>
      <c r="V450" s="30">
        <f>WEEKNUM(Tabla_Gtos_Ingresos7[[#This Row],[Fecha]])</f>
        <v>40</v>
      </c>
      <c r="W450" s="30">
        <f>(Tabla_Gtos_Ingresos7[[#This Row],[Factor]]*Tabla_Gtos_Ingresos7[[#This Row],[Haber]])+(Tabla_Gtos_Ingresos7[[#This Row],[Factor]]*Tabla_Gtos_Ingresos7[[#This Row],[Debe]])</f>
        <v>1452.77</v>
      </c>
      <c r="X450" s="30">
        <f>VLOOKUP(Tabla_Gtos_Ingresos7[[#This Row],[3 digitos]],PGC_Gtos_e_Ingresos[],3,FALSE)</f>
        <v>1</v>
      </c>
    </row>
    <row r="451" spans="1:24">
      <c r="A451" s="1">
        <v>2168</v>
      </c>
      <c r="B451" s="13">
        <v>40451</v>
      </c>
      <c r="C451" s="15">
        <v>60700014</v>
      </c>
      <c r="D451" s="1" t="s">
        <v>18</v>
      </c>
      <c r="E451" s="1" t="s">
        <v>343</v>
      </c>
      <c r="F451" s="12">
        <v>21318</v>
      </c>
      <c r="G451" s="12">
        <v>0</v>
      </c>
      <c r="H451" s="26" t="str">
        <f>MID(Tabla_Gtos_Ingresos7[[#This Row],[Subcuenta]],1,4)</f>
        <v>6070</v>
      </c>
      <c r="I451" s="27">
        <f>VALUE(MID(Tabla_Gtos_Ingresos7[[#This Row],[4 digitos]],1,3))</f>
        <v>607</v>
      </c>
      <c r="J451" s="27">
        <f>VALUE(MID(Tabla_Gtos_Ingresos7[[#This Row],[3 digitos]],1,2))</f>
        <v>60</v>
      </c>
      <c r="K451" s="28" t="str">
        <f>VLOOKUP(Tabla_Gtos_Ingresos7[[#This Row],[3 digitos]],PGC_Gtos_e_Ingresos[],4,FALSE)</f>
        <v>4.c</v>
      </c>
      <c r="L451" s="30" t="str">
        <f>VLOOKUP(Tabla_Gtos_Ingresos7[[#This Row],[Grupo 1]],Tabla3[],4,FALSE)</f>
        <v>4. Aprovisionamientos</v>
      </c>
      <c r="M451" s="30" t="str">
        <f>VLOOKUP(Tabla_Gtos_Ingresos7[[#This Row],[Grupo 1]],Tabla3[],5,FALSE)</f>
        <v>4.c Trabajos Realizados por Otras Empresas</v>
      </c>
      <c r="N451" s="28" t="str">
        <f>VLOOKUP(Tabla_Gtos_Ingresos7[[#This Row],[Grupo 1]],Tabla3[],10,FALSE)</f>
        <v>G</v>
      </c>
      <c r="O451" s="28" t="str">
        <f>VLOOKUP(Tabla_Gtos_Ingresos7[[#This Row],[Grupo 1]],Tabla3[],6,FALSE)</f>
        <v>Explotación</v>
      </c>
      <c r="P451" s="28">
        <f>VLOOKUP(Tabla_Gtos_Ingresos7[[#This Row],[Grupo 1]],Tabla3[],2,FALSE)</f>
        <v>4</v>
      </c>
      <c r="Q451" s="29" t="str">
        <f>VLOOKUP(Tabla_Gtos_Ingresos7[[#This Row],[3 digitos]],PGC_Gtos_e_Ingresos[],2,FALSE)</f>
        <v xml:space="preserve"> Trabajos realizados por otras empresas</v>
      </c>
      <c r="R451" s="30" t="str">
        <f>Tabla_Gtos_Ingresos7[[#This Row],[3 digitos]]&amp;"/"&amp;Tabla_Gtos_Ingresos7[[#This Row],[Nombre cuenta]]</f>
        <v>607/ Trabajos realizados por otras empresas</v>
      </c>
      <c r="S451" s="30">
        <f>YEAR(Tabla_Gtos_Ingresos7[[#This Row],[Fecha]])</f>
        <v>2010</v>
      </c>
      <c r="T451" s="27">
        <f>MONTH(Tabla_Gtos_Ingresos7[[#This Row],[Fecha]])</f>
        <v>9</v>
      </c>
      <c r="U451" s="30">
        <f>ROUNDUP(MONTH(Tabla_Gtos_Ingresos7[[#This Row],[Fecha]])/3, 0)</f>
        <v>3</v>
      </c>
      <c r="V451" s="30">
        <f>WEEKNUM(Tabla_Gtos_Ingresos7[[#This Row],[Fecha]])</f>
        <v>40</v>
      </c>
      <c r="W451" s="30">
        <f>(Tabla_Gtos_Ingresos7[[#This Row],[Factor]]*Tabla_Gtos_Ingresos7[[#This Row],[Haber]])+(Tabla_Gtos_Ingresos7[[#This Row],[Factor]]*Tabla_Gtos_Ingresos7[[#This Row],[Debe]])</f>
        <v>-21318</v>
      </c>
      <c r="X451" s="30">
        <f>VLOOKUP(Tabla_Gtos_Ingresos7[[#This Row],[3 digitos]],PGC_Gtos_e_Ingresos[],3,FALSE)</f>
        <v>-1</v>
      </c>
    </row>
    <row r="452" spans="1:24">
      <c r="A452" s="1">
        <v>2206</v>
      </c>
      <c r="B452" s="13">
        <v>40451</v>
      </c>
      <c r="C452" s="15">
        <v>60700015</v>
      </c>
      <c r="D452" s="1" t="s">
        <v>18</v>
      </c>
      <c r="E452" s="1" t="s">
        <v>906</v>
      </c>
      <c r="F452" s="12">
        <v>55.86</v>
      </c>
      <c r="G452" s="12">
        <v>0</v>
      </c>
      <c r="H452" s="26" t="str">
        <f>MID(Tabla_Gtos_Ingresos7[[#This Row],[Subcuenta]],1,4)</f>
        <v>6070</v>
      </c>
      <c r="I452" s="27">
        <f>VALUE(MID(Tabla_Gtos_Ingresos7[[#This Row],[4 digitos]],1,3))</f>
        <v>607</v>
      </c>
      <c r="J452" s="27">
        <f>VALUE(MID(Tabla_Gtos_Ingresos7[[#This Row],[3 digitos]],1,2))</f>
        <v>60</v>
      </c>
      <c r="K452" s="28" t="str">
        <f>VLOOKUP(Tabla_Gtos_Ingresos7[[#This Row],[3 digitos]],PGC_Gtos_e_Ingresos[],4,FALSE)</f>
        <v>4.c</v>
      </c>
      <c r="L452" s="30" t="str">
        <f>VLOOKUP(Tabla_Gtos_Ingresos7[[#This Row],[Grupo 1]],Tabla3[],4,FALSE)</f>
        <v>4. Aprovisionamientos</v>
      </c>
      <c r="M452" s="30" t="str">
        <f>VLOOKUP(Tabla_Gtos_Ingresos7[[#This Row],[Grupo 1]],Tabla3[],5,FALSE)</f>
        <v>4.c Trabajos Realizados por Otras Empresas</v>
      </c>
      <c r="N452" s="28" t="str">
        <f>VLOOKUP(Tabla_Gtos_Ingresos7[[#This Row],[Grupo 1]],Tabla3[],10,FALSE)</f>
        <v>G</v>
      </c>
      <c r="O452" s="28" t="str">
        <f>VLOOKUP(Tabla_Gtos_Ingresos7[[#This Row],[Grupo 1]],Tabla3[],6,FALSE)</f>
        <v>Explotación</v>
      </c>
      <c r="P452" s="28">
        <f>VLOOKUP(Tabla_Gtos_Ingresos7[[#This Row],[Grupo 1]],Tabla3[],2,FALSE)</f>
        <v>4</v>
      </c>
      <c r="Q452" s="29" t="str">
        <f>VLOOKUP(Tabla_Gtos_Ingresos7[[#This Row],[3 digitos]],PGC_Gtos_e_Ingresos[],2,FALSE)</f>
        <v xml:space="preserve"> Trabajos realizados por otras empresas</v>
      </c>
      <c r="R452" s="30" t="str">
        <f>Tabla_Gtos_Ingresos7[[#This Row],[3 digitos]]&amp;"/"&amp;Tabla_Gtos_Ingresos7[[#This Row],[Nombre cuenta]]</f>
        <v>607/ Trabajos realizados por otras empresas</v>
      </c>
      <c r="S452" s="30">
        <f>YEAR(Tabla_Gtos_Ingresos7[[#This Row],[Fecha]])</f>
        <v>2010</v>
      </c>
      <c r="T452" s="27">
        <f>MONTH(Tabla_Gtos_Ingresos7[[#This Row],[Fecha]])</f>
        <v>9</v>
      </c>
      <c r="U452" s="30">
        <f>ROUNDUP(MONTH(Tabla_Gtos_Ingresos7[[#This Row],[Fecha]])/3, 0)</f>
        <v>3</v>
      </c>
      <c r="V452" s="30">
        <f>WEEKNUM(Tabla_Gtos_Ingresos7[[#This Row],[Fecha]])</f>
        <v>40</v>
      </c>
      <c r="W452" s="30">
        <f>(Tabla_Gtos_Ingresos7[[#This Row],[Factor]]*Tabla_Gtos_Ingresos7[[#This Row],[Haber]])+(Tabla_Gtos_Ingresos7[[#This Row],[Factor]]*Tabla_Gtos_Ingresos7[[#This Row],[Debe]])</f>
        <v>-55.86</v>
      </c>
      <c r="X452" s="30">
        <f>VLOOKUP(Tabla_Gtos_Ingresos7[[#This Row],[3 digitos]],PGC_Gtos_e_Ingresos[],3,FALSE)</f>
        <v>-1</v>
      </c>
    </row>
    <row r="453" spans="1:24">
      <c r="A453" s="1">
        <v>2202</v>
      </c>
      <c r="B453" s="13">
        <v>40451</v>
      </c>
      <c r="C453" s="15">
        <v>62200059</v>
      </c>
      <c r="D453" s="1" t="s">
        <v>21</v>
      </c>
      <c r="E453" s="1" t="s">
        <v>661</v>
      </c>
      <c r="F453" s="12">
        <v>30</v>
      </c>
      <c r="G453" s="12">
        <v>0</v>
      </c>
      <c r="H453" s="26" t="str">
        <f>MID(Tabla_Gtos_Ingresos7[[#This Row],[Subcuenta]],1,4)</f>
        <v>6220</v>
      </c>
      <c r="I453" s="27">
        <f>VALUE(MID(Tabla_Gtos_Ingresos7[[#This Row],[4 digitos]],1,3))</f>
        <v>622</v>
      </c>
      <c r="J453" s="27">
        <f>VALUE(MID(Tabla_Gtos_Ingresos7[[#This Row],[3 digitos]],1,2))</f>
        <v>62</v>
      </c>
      <c r="K453" s="28" t="str">
        <f>VLOOKUP(Tabla_Gtos_Ingresos7[[#This Row],[3 digitos]],PGC_Gtos_e_Ingresos[],4,FALSE)</f>
        <v>7.a</v>
      </c>
      <c r="L453" s="30" t="str">
        <f>VLOOKUP(Tabla_Gtos_Ingresos7[[#This Row],[Grupo 1]],Tabla3[],4,FALSE)</f>
        <v>7. Otros Gastos de Explotación</v>
      </c>
      <c r="M453" s="30" t="str">
        <f>VLOOKUP(Tabla_Gtos_Ingresos7[[#This Row],[Grupo 1]],Tabla3[],5,FALSE)</f>
        <v>7.a Servicios Exteriores</v>
      </c>
      <c r="N453" s="28" t="str">
        <f>VLOOKUP(Tabla_Gtos_Ingresos7[[#This Row],[Grupo 1]],Tabla3[],10,FALSE)</f>
        <v>G</v>
      </c>
      <c r="O453" s="28" t="str">
        <f>VLOOKUP(Tabla_Gtos_Ingresos7[[#This Row],[Grupo 1]],Tabla3[],6,FALSE)</f>
        <v>Explotación</v>
      </c>
      <c r="P453" s="28">
        <f>VLOOKUP(Tabla_Gtos_Ingresos7[[#This Row],[Grupo 1]],Tabla3[],2,FALSE)</f>
        <v>7</v>
      </c>
      <c r="Q453" s="29" t="str">
        <f>VLOOKUP(Tabla_Gtos_Ingresos7[[#This Row],[3 digitos]],PGC_Gtos_e_Ingresos[],2,FALSE)</f>
        <v xml:space="preserve"> Reparaciones y conservación</v>
      </c>
      <c r="R453" s="30" t="str">
        <f>Tabla_Gtos_Ingresos7[[#This Row],[3 digitos]]&amp;"/"&amp;Tabla_Gtos_Ingresos7[[#This Row],[Nombre cuenta]]</f>
        <v>622/ Reparaciones y conservación</v>
      </c>
      <c r="S453" s="30">
        <f>YEAR(Tabla_Gtos_Ingresos7[[#This Row],[Fecha]])</f>
        <v>2010</v>
      </c>
      <c r="T453" s="27">
        <f>MONTH(Tabla_Gtos_Ingresos7[[#This Row],[Fecha]])</f>
        <v>9</v>
      </c>
      <c r="U453" s="30">
        <f>ROUNDUP(MONTH(Tabla_Gtos_Ingresos7[[#This Row],[Fecha]])/3, 0)</f>
        <v>3</v>
      </c>
      <c r="V453" s="30">
        <f>WEEKNUM(Tabla_Gtos_Ingresos7[[#This Row],[Fecha]])</f>
        <v>40</v>
      </c>
      <c r="W453" s="30">
        <f>(Tabla_Gtos_Ingresos7[[#This Row],[Factor]]*Tabla_Gtos_Ingresos7[[#This Row],[Haber]])+(Tabla_Gtos_Ingresos7[[#This Row],[Factor]]*Tabla_Gtos_Ingresos7[[#This Row],[Debe]])</f>
        <v>-30</v>
      </c>
      <c r="X453" s="30">
        <f>VLOOKUP(Tabla_Gtos_Ingresos7[[#This Row],[3 digitos]],PGC_Gtos_e_Ingresos[],3,FALSE)</f>
        <v>-1</v>
      </c>
    </row>
    <row r="454" spans="1:24">
      <c r="A454" s="1">
        <v>2203</v>
      </c>
      <c r="B454" s="13">
        <v>40451</v>
      </c>
      <c r="C454" s="15">
        <v>62200060</v>
      </c>
      <c r="D454" s="1" t="s">
        <v>21</v>
      </c>
      <c r="E454" s="1" t="s">
        <v>662</v>
      </c>
      <c r="F454" s="12">
        <v>63</v>
      </c>
      <c r="G454" s="12">
        <v>0</v>
      </c>
      <c r="H454" s="26" t="str">
        <f>MID(Tabla_Gtos_Ingresos7[[#This Row],[Subcuenta]],1,4)</f>
        <v>6220</v>
      </c>
      <c r="I454" s="27">
        <f>VALUE(MID(Tabla_Gtos_Ingresos7[[#This Row],[4 digitos]],1,3))</f>
        <v>622</v>
      </c>
      <c r="J454" s="27">
        <f>VALUE(MID(Tabla_Gtos_Ingresos7[[#This Row],[3 digitos]],1,2))</f>
        <v>62</v>
      </c>
      <c r="K454" s="28" t="str">
        <f>VLOOKUP(Tabla_Gtos_Ingresos7[[#This Row],[3 digitos]],PGC_Gtos_e_Ingresos[],4,FALSE)</f>
        <v>7.a</v>
      </c>
      <c r="L454" s="30" t="str">
        <f>VLOOKUP(Tabla_Gtos_Ingresos7[[#This Row],[Grupo 1]],Tabla3[],4,FALSE)</f>
        <v>7. Otros Gastos de Explotación</v>
      </c>
      <c r="M454" s="30" t="str">
        <f>VLOOKUP(Tabla_Gtos_Ingresos7[[#This Row],[Grupo 1]],Tabla3[],5,FALSE)</f>
        <v>7.a Servicios Exteriores</v>
      </c>
      <c r="N454" s="28" t="str">
        <f>VLOOKUP(Tabla_Gtos_Ingresos7[[#This Row],[Grupo 1]],Tabla3[],10,FALSE)</f>
        <v>G</v>
      </c>
      <c r="O454" s="28" t="str">
        <f>VLOOKUP(Tabla_Gtos_Ingresos7[[#This Row],[Grupo 1]],Tabla3[],6,FALSE)</f>
        <v>Explotación</v>
      </c>
      <c r="P454" s="28">
        <f>VLOOKUP(Tabla_Gtos_Ingresos7[[#This Row],[Grupo 1]],Tabla3[],2,FALSE)</f>
        <v>7</v>
      </c>
      <c r="Q454" s="29" t="str">
        <f>VLOOKUP(Tabla_Gtos_Ingresos7[[#This Row],[3 digitos]],PGC_Gtos_e_Ingresos[],2,FALSE)</f>
        <v xml:space="preserve"> Reparaciones y conservación</v>
      </c>
      <c r="R454" s="30" t="str">
        <f>Tabla_Gtos_Ingresos7[[#This Row],[3 digitos]]&amp;"/"&amp;Tabla_Gtos_Ingresos7[[#This Row],[Nombre cuenta]]</f>
        <v>622/ Reparaciones y conservación</v>
      </c>
      <c r="S454" s="30">
        <f>YEAR(Tabla_Gtos_Ingresos7[[#This Row],[Fecha]])</f>
        <v>2010</v>
      </c>
      <c r="T454" s="27">
        <f>MONTH(Tabla_Gtos_Ingresos7[[#This Row],[Fecha]])</f>
        <v>9</v>
      </c>
      <c r="U454" s="30">
        <f>ROUNDUP(MONTH(Tabla_Gtos_Ingresos7[[#This Row],[Fecha]])/3, 0)</f>
        <v>3</v>
      </c>
      <c r="V454" s="30">
        <f>WEEKNUM(Tabla_Gtos_Ingresos7[[#This Row],[Fecha]])</f>
        <v>40</v>
      </c>
      <c r="W454" s="30">
        <f>(Tabla_Gtos_Ingresos7[[#This Row],[Factor]]*Tabla_Gtos_Ingresos7[[#This Row],[Haber]])+(Tabla_Gtos_Ingresos7[[#This Row],[Factor]]*Tabla_Gtos_Ingresos7[[#This Row],[Debe]])</f>
        <v>-63</v>
      </c>
      <c r="X454" s="30">
        <f>VLOOKUP(Tabla_Gtos_Ingresos7[[#This Row],[3 digitos]],PGC_Gtos_e_Ingresos[],3,FALSE)</f>
        <v>-1</v>
      </c>
    </row>
    <row r="455" spans="1:24">
      <c r="A455" s="1">
        <v>2204</v>
      </c>
      <c r="B455" s="13">
        <v>40451</v>
      </c>
      <c r="C455" s="15">
        <v>62200061</v>
      </c>
      <c r="D455" s="1" t="s">
        <v>21</v>
      </c>
      <c r="E455" s="1" t="s">
        <v>663</v>
      </c>
      <c r="F455" s="12">
        <v>250</v>
      </c>
      <c r="G455" s="12">
        <v>0</v>
      </c>
      <c r="H455" s="26" t="str">
        <f>MID(Tabla_Gtos_Ingresos7[[#This Row],[Subcuenta]],1,4)</f>
        <v>6220</v>
      </c>
      <c r="I455" s="27">
        <f>VALUE(MID(Tabla_Gtos_Ingresos7[[#This Row],[4 digitos]],1,3))</f>
        <v>622</v>
      </c>
      <c r="J455" s="27">
        <f>VALUE(MID(Tabla_Gtos_Ingresos7[[#This Row],[3 digitos]],1,2))</f>
        <v>62</v>
      </c>
      <c r="K455" s="28" t="str">
        <f>VLOOKUP(Tabla_Gtos_Ingresos7[[#This Row],[3 digitos]],PGC_Gtos_e_Ingresos[],4,FALSE)</f>
        <v>7.a</v>
      </c>
      <c r="L455" s="30" t="str">
        <f>VLOOKUP(Tabla_Gtos_Ingresos7[[#This Row],[Grupo 1]],Tabla3[],4,FALSE)</f>
        <v>7. Otros Gastos de Explotación</v>
      </c>
      <c r="M455" s="30" t="str">
        <f>VLOOKUP(Tabla_Gtos_Ingresos7[[#This Row],[Grupo 1]],Tabla3[],5,FALSE)</f>
        <v>7.a Servicios Exteriores</v>
      </c>
      <c r="N455" s="28" t="str">
        <f>VLOOKUP(Tabla_Gtos_Ingresos7[[#This Row],[Grupo 1]],Tabla3[],10,FALSE)</f>
        <v>G</v>
      </c>
      <c r="O455" s="28" t="str">
        <f>VLOOKUP(Tabla_Gtos_Ingresos7[[#This Row],[Grupo 1]],Tabla3[],6,FALSE)</f>
        <v>Explotación</v>
      </c>
      <c r="P455" s="28">
        <f>VLOOKUP(Tabla_Gtos_Ingresos7[[#This Row],[Grupo 1]],Tabla3[],2,FALSE)</f>
        <v>7</v>
      </c>
      <c r="Q455" s="29" t="str">
        <f>VLOOKUP(Tabla_Gtos_Ingresos7[[#This Row],[3 digitos]],PGC_Gtos_e_Ingresos[],2,FALSE)</f>
        <v xml:space="preserve"> Reparaciones y conservación</v>
      </c>
      <c r="R455" s="30" t="str">
        <f>Tabla_Gtos_Ingresos7[[#This Row],[3 digitos]]&amp;"/"&amp;Tabla_Gtos_Ingresos7[[#This Row],[Nombre cuenta]]</f>
        <v>622/ Reparaciones y conservación</v>
      </c>
      <c r="S455" s="30">
        <f>YEAR(Tabla_Gtos_Ingresos7[[#This Row],[Fecha]])</f>
        <v>2010</v>
      </c>
      <c r="T455" s="27">
        <f>MONTH(Tabla_Gtos_Ingresos7[[#This Row],[Fecha]])</f>
        <v>9</v>
      </c>
      <c r="U455" s="30">
        <f>ROUNDUP(MONTH(Tabla_Gtos_Ingresos7[[#This Row],[Fecha]])/3, 0)</f>
        <v>3</v>
      </c>
      <c r="V455" s="30">
        <f>WEEKNUM(Tabla_Gtos_Ingresos7[[#This Row],[Fecha]])</f>
        <v>40</v>
      </c>
      <c r="W455" s="30">
        <f>(Tabla_Gtos_Ingresos7[[#This Row],[Factor]]*Tabla_Gtos_Ingresos7[[#This Row],[Haber]])+(Tabla_Gtos_Ingresos7[[#This Row],[Factor]]*Tabla_Gtos_Ingresos7[[#This Row],[Debe]])</f>
        <v>-250</v>
      </c>
      <c r="X455" s="30">
        <f>VLOOKUP(Tabla_Gtos_Ingresos7[[#This Row],[3 digitos]],PGC_Gtos_e_Ingresos[],3,FALSE)</f>
        <v>-1</v>
      </c>
    </row>
    <row r="456" spans="1:24">
      <c r="A456" s="1">
        <v>2205</v>
      </c>
      <c r="B456" s="13">
        <v>40451</v>
      </c>
      <c r="C456" s="15">
        <v>62200062</v>
      </c>
      <c r="D456" s="1" t="s">
        <v>21</v>
      </c>
      <c r="E456" s="1" t="s">
        <v>926</v>
      </c>
      <c r="F456" s="12">
        <v>287.26</v>
      </c>
      <c r="G456" s="12">
        <v>0</v>
      </c>
      <c r="H456" s="26" t="str">
        <f>MID(Tabla_Gtos_Ingresos7[[#This Row],[Subcuenta]],1,4)</f>
        <v>6220</v>
      </c>
      <c r="I456" s="27">
        <f>VALUE(MID(Tabla_Gtos_Ingresos7[[#This Row],[4 digitos]],1,3))</f>
        <v>622</v>
      </c>
      <c r="J456" s="27">
        <f>VALUE(MID(Tabla_Gtos_Ingresos7[[#This Row],[3 digitos]],1,2))</f>
        <v>62</v>
      </c>
      <c r="K456" s="28" t="str">
        <f>VLOOKUP(Tabla_Gtos_Ingresos7[[#This Row],[3 digitos]],PGC_Gtos_e_Ingresos[],4,FALSE)</f>
        <v>7.a</v>
      </c>
      <c r="L456" s="30" t="str">
        <f>VLOOKUP(Tabla_Gtos_Ingresos7[[#This Row],[Grupo 1]],Tabla3[],4,FALSE)</f>
        <v>7. Otros Gastos de Explotación</v>
      </c>
      <c r="M456" s="30" t="str">
        <f>VLOOKUP(Tabla_Gtos_Ingresos7[[#This Row],[Grupo 1]],Tabla3[],5,FALSE)</f>
        <v>7.a Servicios Exteriores</v>
      </c>
      <c r="N456" s="28" t="str">
        <f>VLOOKUP(Tabla_Gtos_Ingresos7[[#This Row],[Grupo 1]],Tabla3[],10,FALSE)</f>
        <v>G</v>
      </c>
      <c r="O456" s="28" t="str">
        <f>VLOOKUP(Tabla_Gtos_Ingresos7[[#This Row],[Grupo 1]],Tabla3[],6,FALSE)</f>
        <v>Explotación</v>
      </c>
      <c r="P456" s="28">
        <f>VLOOKUP(Tabla_Gtos_Ingresos7[[#This Row],[Grupo 1]],Tabla3[],2,FALSE)</f>
        <v>7</v>
      </c>
      <c r="Q456" s="29" t="str">
        <f>VLOOKUP(Tabla_Gtos_Ingresos7[[#This Row],[3 digitos]],PGC_Gtos_e_Ingresos[],2,FALSE)</f>
        <v xml:space="preserve"> Reparaciones y conservación</v>
      </c>
      <c r="R456" s="30" t="str">
        <f>Tabla_Gtos_Ingresos7[[#This Row],[3 digitos]]&amp;"/"&amp;Tabla_Gtos_Ingresos7[[#This Row],[Nombre cuenta]]</f>
        <v>622/ Reparaciones y conservación</v>
      </c>
      <c r="S456" s="30">
        <f>YEAR(Tabla_Gtos_Ingresos7[[#This Row],[Fecha]])</f>
        <v>2010</v>
      </c>
      <c r="T456" s="27">
        <f>MONTH(Tabla_Gtos_Ingresos7[[#This Row],[Fecha]])</f>
        <v>9</v>
      </c>
      <c r="U456" s="30">
        <f>ROUNDUP(MONTH(Tabla_Gtos_Ingresos7[[#This Row],[Fecha]])/3, 0)</f>
        <v>3</v>
      </c>
      <c r="V456" s="30">
        <f>WEEKNUM(Tabla_Gtos_Ingresos7[[#This Row],[Fecha]])</f>
        <v>40</v>
      </c>
      <c r="W456" s="30">
        <f>(Tabla_Gtos_Ingresos7[[#This Row],[Factor]]*Tabla_Gtos_Ingresos7[[#This Row],[Haber]])+(Tabla_Gtos_Ingresos7[[#This Row],[Factor]]*Tabla_Gtos_Ingresos7[[#This Row],[Debe]])</f>
        <v>-287.26</v>
      </c>
      <c r="X456" s="30">
        <f>VLOOKUP(Tabla_Gtos_Ingresos7[[#This Row],[3 digitos]],PGC_Gtos_e_Ingresos[],3,FALSE)</f>
        <v>-1</v>
      </c>
    </row>
    <row r="457" spans="1:24">
      <c r="A457" s="1">
        <v>2193</v>
      </c>
      <c r="B457" s="13">
        <v>40451</v>
      </c>
      <c r="C457" s="15">
        <v>62400036</v>
      </c>
      <c r="D457" s="1" t="s">
        <v>23</v>
      </c>
      <c r="E457" s="1" t="s">
        <v>463</v>
      </c>
      <c r="F457" s="12">
        <v>760.5</v>
      </c>
      <c r="G457" s="12">
        <v>0</v>
      </c>
      <c r="H457" s="26" t="str">
        <f>MID(Tabla_Gtos_Ingresos7[[#This Row],[Subcuenta]],1,4)</f>
        <v>6240</v>
      </c>
      <c r="I457" s="27">
        <f>VALUE(MID(Tabla_Gtos_Ingresos7[[#This Row],[4 digitos]],1,3))</f>
        <v>624</v>
      </c>
      <c r="J457" s="27">
        <f>VALUE(MID(Tabla_Gtos_Ingresos7[[#This Row],[3 digitos]],1,2))</f>
        <v>62</v>
      </c>
      <c r="K457" s="28" t="str">
        <f>VLOOKUP(Tabla_Gtos_Ingresos7[[#This Row],[3 digitos]],PGC_Gtos_e_Ingresos[],4,FALSE)</f>
        <v>7.a</v>
      </c>
      <c r="L457" s="30" t="str">
        <f>VLOOKUP(Tabla_Gtos_Ingresos7[[#This Row],[Grupo 1]],Tabla3[],4,FALSE)</f>
        <v>7. Otros Gastos de Explotación</v>
      </c>
      <c r="M457" s="30" t="str">
        <f>VLOOKUP(Tabla_Gtos_Ingresos7[[#This Row],[Grupo 1]],Tabla3[],5,FALSE)</f>
        <v>7.a Servicios Exteriores</v>
      </c>
      <c r="N457" s="28" t="str">
        <f>VLOOKUP(Tabla_Gtos_Ingresos7[[#This Row],[Grupo 1]],Tabla3[],10,FALSE)</f>
        <v>G</v>
      </c>
      <c r="O457" s="28" t="str">
        <f>VLOOKUP(Tabla_Gtos_Ingresos7[[#This Row],[Grupo 1]],Tabla3[],6,FALSE)</f>
        <v>Explotación</v>
      </c>
      <c r="P457" s="28">
        <f>VLOOKUP(Tabla_Gtos_Ingresos7[[#This Row],[Grupo 1]],Tabla3[],2,FALSE)</f>
        <v>7</v>
      </c>
      <c r="Q457" s="29" t="str">
        <f>VLOOKUP(Tabla_Gtos_Ingresos7[[#This Row],[3 digitos]],PGC_Gtos_e_Ingresos[],2,FALSE)</f>
        <v xml:space="preserve"> Transportes</v>
      </c>
      <c r="R457" s="30" t="str">
        <f>Tabla_Gtos_Ingresos7[[#This Row],[3 digitos]]&amp;"/"&amp;Tabla_Gtos_Ingresos7[[#This Row],[Nombre cuenta]]</f>
        <v>624/ Transportes</v>
      </c>
      <c r="S457" s="30">
        <f>YEAR(Tabla_Gtos_Ingresos7[[#This Row],[Fecha]])</f>
        <v>2010</v>
      </c>
      <c r="T457" s="27">
        <f>MONTH(Tabla_Gtos_Ingresos7[[#This Row],[Fecha]])</f>
        <v>9</v>
      </c>
      <c r="U457" s="30">
        <f>ROUNDUP(MONTH(Tabla_Gtos_Ingresos7[[#This Row],[Fecha]])/3, 0)</f>
        <v>3</v>
      </c>
      <c r="V457" s="30">
        <f>WEEKNUM(Tabla_Gtos_Ingresos7[[#This Row],[Fecha]])</f>
        <v>40</v>
      </c>
      <c r="W457" s="30">
        <f>(Tabla_Gtos_Ingresos7[[#This Row],[Factor]]*Tabla_Gtos_Ingresos7[[#This Row],[Haber]])+(Tabla_Gtos_Ingresos7[[#This Row],[Factor]]*Tabla_Gtos_Ingresos7[[#This Row],[Debe]])</f>
        <v>-760.5</v>
      </c>
      <c r="X457" s="30">
        <f>VLOOKUP(Tabla_Gtos_Ingresos7[[#This Row],[3 digitos]],PGC_Gtos_e_Ingresos[],3,FALSE)</f>
        <v>-1</v>
      </c>
    </row>
    <row r="458" spans="1:24">
      <c r="A458" s="1">
        <v>2194</v>
      </c>
      <c r="B458" s="13">
        <v>40451</v>
      </c>
      <c r="C458" s="15">
        <v>62400037</v>
      </c>
      <c r="D458" s="1" t="s">
        <v>23</v>
      </c>
      <c r="E458" s="1" t="s">
        <v>464</v>
      </c>
      <c r="F458" s="12">
        <v>760.5</v>
      </c>
      <c r="G458" s="12">
        <v>0</v>
      </c>
      <c r="H458" s="26" t="str">
        <f>MID(Tabla_Gtos_Ingresos7[[#This Row],[Subcuenta]],1,4)</f>
        <v>6240</v>
      </c>
      <c r="I458" s="27">
        <f>VALUE(MID(Tabla_Gtos_Ingresos7[[#This Row],[4 digitos]],1,3))</f>
        <v>624</v>
      </c>
      <c r="J458" s="27">
        <f>VALUE(MID(Tabla_Gtos_Ingresos7[[#This Row],[3 digitos]],1,2))</f>
        <v>62</v>
      </c>
      <c r="K458" s="28" t="str">
        <f>VLOOKUP(Tabla_Gtos_Ingresos7[[#This Row],[3 digitos]],PGC_Gtos_e_Ingresos[],4,FALSE)</f>
        <v>7.a</v>
      </c>
      <c r="L458" s="30" t="str">
        <f>VLOOKUP(Tabla_Gtos_Ingresos7[[#This Row],[Grupo 1]],Tabla3[],4,FALSE)</f>
        <v>7. Otros Gastos de Explotación</v>
      </c>
      <c r="M458" s="30" t="str">
        <f>VLOOKUP(Tabla_Gtos_Ingresos7[[#This Row],[Grupo 1]],Tabla3[],5,FALSE)</f>
        <v>7.a Servicios Exteriores</v>
      </c>
      <c r="N458" s="28" t="str">
        <f>VLOOKUP(Tabla_Gtos_Ingresos7[[#This Row],[Grupo 1]],Tabla3[],10,FALSE)</f>
        <v>G</v>
      </c>
      <c r="O458" s="28" t="str">
        <f>VLOOKUP(Tabla_Gtos_Ingresos7[[#This Row],[Grupo 1]],Tabla3[],6,FALSE)</f>
        <v>Explotación</v>
      </c>
      <c r="P458" s="28">
        <f>VLOOKUP(Tabla_Gtos_Ingresos7[[#This Row],[Grupo 1]],Tabla3[],2,FALSE)</f>
        <v>7</v>
      </c>
      <c r="Q458" s="29" t="str">
        <f>VLOOKUP(Tabla_Gtos_Ingresos7[[#This Row],[3 digitos]],PGC_Gtos_e_Ingresos[],2,FALSE)</f>
        <v xml:space="preserve"> Transportes</v>
      </c>
      <c r="R458" s="30" t="str">
        <f>Tabla_Gtos_Ingresos7[[#This Row],[3 digitos]]&amp;"/"&amp;Tabla_Gtos_Ingresos7[[#This Row],[Nombre cuenta]]</f>
        <v>624/ Transportes</v>
      </c>
      <c r="S458" s="30">
        <f>YEAR(Tabla_Gtos_Ingresos7[[#This Row],[Fecha]])</f>
        <v>2010</v>
      </c>
      <c r="T458" s="27">
        <f>MONTH(Tabla_Gtos_Ingresos7[[#This Row],[Fecha]])</f>
        <v>9</v>
      </c>
      <c r="U458" s="30">
        <f>ROUNDUP(MONTH(Tabla_Gtos_Ingresos7[[#This Row],[Fecha]])/3, 0)</f>
        <v>3</v>
      </c>
      <c r="V458" s="30">
        <f>WEEKNUM(Tabla_Gtos_Ingresos7[[#This Row],[Fecha]])</f>
        <v>40</v>
      </c>
      <c r="W458" s="30">
        <f>(Tabla_Gtos_Ingresos7[[#This Row],[Factor]]*Tabla_Gtos_Ingresos7[[#This Row],[Haber]])+(Tabla_Gtos_Ingresos7[[#This Row],[Factor]]*Tabla_Gtos_Ingresos7[[#This Row],[Debe]])</f>
        <v>-760.5</v>
      </c>
      <c r="X458" s="30">
        <f>VLOOKUP(Tabla_Gtos_Ingresos7[[#This Row],[3 digitos]],PGC_Gtos_e_Ingresos[],3,FALSE)</f>
        <v>-1</v>
      </c>
    </row>
    <row r="459" spans="1:24">
      <c r="A459" s="1">
        <v>2195</v>
      </c>
      <c r="B459" s="13">
        <v>40451</v>
      </c>
      <c r="C459" s="15">
        <v>62400038</v>
      </c>
      <c r="D459" s="1" t="s">
        <v>23</v>
      </c>
      <c r="E459" s="1" t="s">
        <v>429</v>
      </c>
      <c r="F459" s="12">
        <v>193</v>
      </c>
      <c r="G459" s="12">
        <v>0</v>
      </c>
      <c r="H459" s="26" t="str">
        <f>MID(Tabla_Gtos_Ingresos7[[#This Row],[Subcuenta]],1,4)</f>
        <v>6240</v>
      </c>
      <c r="I459" s="27">
        <f>VALUE(MID(Tabla_Gtos_Ingresos7[[#This Row],[4 digitos]],1,3))</f>
        <v>624</v>
      </c>
      <c r="J459" s="27">
        <f>VALUE(MID(Tabla_Gtos_Ingresos7[[#This Row],[3 digitos]],1,2))</f>
        <v>62</v>
      </c>
      <c r="K459" s="28" t="str">
        <f>VLOOKUP(Tabla_Gtos_Ingresos7[[#This Row],[3 digitos]],PGC_Gtos_e_Ingresos[],4,FALSE)</f>
        <v>7.a</v>
      </c>
      <c r="L459" s="30" t="str">
        <f>VLOOKUP(Tabla_Gtos_Ingresos7[[#This Row],[Grupo 1]],Tabla3[],4,FALSE)</f>
        <v>7. Otros Gastos de Explotación</v>
      </c>
      <c r="M459" s="30" t="str">
        <f>VLOOKUP(Tabla_Gtos_Ingresos7[[#This Row],[Grupo 1]],Tabla3[],5,FALSE)</f>
        <v>7.a Servicios Exteriores</v>
      </c>
      <c r="N459" s="28" t="str">
        <f>VLOOKUP(Tabla_Gtos_Ingresos7[[#This Row],[Grupo 1]],Tabla3[],10,FALSE)</f>
        <v>G</v>
      </c>
      <c r="O459" s="28" t="str">
        <f>VLOOKUP(Tabla_Gtos_Ingresos7[[#This Row],[Grupo 1]],Tabla3[],6,FALSE)</f>
        <v>Explotación</v>
      </c>
      <c r="P459" s="28">
        <f>VLOOKUP(Tabla_Gtos_Ingresos7[[#This Row],[Grupo 1]],Tabla3[],2,FALSE)</f>
        <v>7</v>
      </c>
      <c r="Q459" s="29" t="str">
        <f>VLOOKUP(Tabla_Gtos_Ingresos7[[#This Row],[3 digitos]],PGC_Gtos_e_Ingresos[],2,FALSE)</f>
        <v xml:space="preserve"> Transportes</v>
      </c>
      <c r="R459" s="30" t="str">
        <f>Tabla_Gtos_Ingresos7[[#This Row],[3 digitos]]&amp;"/"&amp;Tabla_Gtos_Ingresos7[[#This Row],[Nombre cuenta]]</f>
        <v>624/ Transportes</v>
      </c>
      <c r="S459" s="30">
        <f>YEAR(Tabla_Gtos_Ingresos7[[#This Row],[Fecha]])</f>
        <v>2010</v>
      </c>
      <c r="T459" s="27">
        <f>MONTH(Tabla_Gtos_Ingresos7[[#This Row],[Fecha]])</f>
        <v>9</v>
      </c>
      <c r="U459" s="30">
        <f>ROUNDUP(MONTH(Tabla_Gtos_Ingresos7[[#This Row],[Fecha]])/3, 0)</f>
        <v>3</v>
      </c>
      <c r="V459" s="30">
        <f>WEEKNUM(Tabla_Gtos_Ingresos7[[#This Row],[Fecha]])</f>
        <v>40</v>
      </c>
      <c r="W459" s="30">
        <f>(Tabla_Gtos_Ingresos7[[#This Row],[Factor]]*Tabla_Gtos_Ingresos7[[#This Row],[Haber]])+(Tabla_Gtos_Ingresos7[[#This Row],[Factor]]*Tabla_Gtos_Ingresos7[[#This Row],[Debe]])</f>
        <v>-193</v>
      </c>
      <c r="X459" s="30">
        <f>VLOOKUP(Tabla_Gtos_Ingresos7[[#This Row],[3 digitos]],PGC_Gtos_e_Ingresos[],3,FALSE)</f>
        <v>-1</v>
      </c>
    </row>
    <row r="460" spans="1:24">
      <c r="A460" s="1">
        <v>2184</v>
      </c>
      <c r="B460" s="13">
        <v>40451</v>
      </c>
      <c r="C460" s="15">
        <v>64000010</v>
      </c>
      <c r="D460" s="1" t="s">
        <v>474</v>
      </c>
      <c r="E460" s="1" t="s">
        <v>484</v>
      </c>
      <c r="F460" s="12">
        <v>1676.33</v>
      </c>
      <c r="G460" s="12">
        <v>0</v>
      </c>
      <c r="H460" s="26" t="str">
        <f>MID(Tabla_Gtos_Ingresos7[[#This Row],[Subcuenta]],1,4)</f>
        <v>6400</v>
      </c>
      <c r="I460" s="27">
        <f>VALUE(MID(Tabla_Gtos_Ingresos7[[#This Row],[4 digitos]],1,3))</f>
        <v>640</v>
      </c>
      <c r="J460" s="27">
        <f>VALUE(MID(Tabla_Gtos_Ingresos7[[#This Row],[3 digitos]],1,2))</f>
        <v>64</v>
      </c>
      <c r="K460" s="28" t="str">
        <f>VLOOKUP(Tabla_Gtos_Ingresos7[[#This Row],[3 digitos]],PGC_Gtos_e_Ingresos[],4,FALSE)</f>
        <v>6.a</v>
      </c>
      <c r="L460" s="30" t="str">
        <f>VLOOKUP(Tabla_Gtos_Ingresos7[[#This Row],[Grupo 1]],Tabla3[],4,FALSE)</f>
        <v>6. Gtos de Personal</v>
      </c>
      <c r="M460" s="30" t="str">
        <f>VLOOKUP(Tabla_Gtos_Ingresos7[[#This Row],[Grupo 1]],Tabla3[],5,FALSE)</f>
        <v>6.a Sueldos y Salarios</v>
      </c>
      <c r="N460" s="28" t="str">
        <f>VLOOKUP(Tabla_Gtos_Ingresos7[[#This Row],[Grupo 1]],Tabla3[],10,FALSE)</f>
        <v>G</v>
      </c>
      <c r="O460" s="28" t="str">
        <f>VLOOKUP(Tabla_Gtos_Ingresos7[[#This Row],[Grupo 1]],Tabla3[],6,FALSE)</f>
        <v>Explotación</v>
      </c>
      <c r="P460" s="28">
        <f>VLOOKUP(Tabla_Gtos_Ingresos7[[#This Row],[Grupo 1]],Tabla3[],2,FALSE)</f>
        <v>6</v>
      </c>
      <c r="Q460" s="29" t="str">
        <f>VLOOKUP(Tabla_Gtos_Ingresos7[[#This Row],[3 digitos]],PGC_Gtos_e_Ingresos[],2,FALSE)</f>
        <v xml:space="preserve"> Sueldos y salarios</v>
      </c>
      <c r="R460" s="30" t="str">
        <f>Tabla_Gtos_Ingresos7[[#This Row],[3 digitos]]&amp;"/"&amp;Tabla_Gtos_Ingresos7[[#This Row],[Nombre cuenta]]</f>
        <v>640/ Sueldos y salarios</v>
      </c>
      <c r="S460" s="30">
        <f>YEAR(Tabla_Gtos_Ingresos7[[#This Row],[Fecha]])</f>
        <v>2010</v>
      </c>
      <c r="T460" s="27">
        <f>MONTH(Tabla_Gtos_Ingresos7[[#This Row],[Fecha]])</f>
        <v>9</v>
      </c>
      <c r="U460" s="30">
        <f>ROUNDUP(MONTH(Tabla_Gtos_Ingresos7[[#This Row],[Fecha]])/3, 0)</f>
        <v>3</v>
      </c>
      <c r="V460" s="30">
        <f>WEEKNUM(Tabla_Gtos_Ingresos7[[#This Row],[Fecha]])</f>
        <v>40</v>
      </c>
      <c r="W460" s="30">
        <f>(Tabla_Gtos_Ingresos7[[#This Row],[Factor]]*Tabla_Gtos_Ingresos7[[#This Row],[Haber]])+(Tabla_Gtos_Ingresos7[[#This Row],[Factor]]*Tabla_Gtos_Ingresos7[[#This Row],[Debe]])</f>
        <v>-1676.33</v>
      </c>
      <c r="X460" s="30">
        <f>VLOOKUP(Tabla_Gtos_Ingresos7[[#This Row],[3 digitos]],PGC_Gtos_e_Ingresos[],3,FALSE)</f>
        <v>-1</v>
      </c>
    </row>
    <row r="461" spans="1:24">
      <c r="A461" s="1">
        <v>2186</v>
      </c>
      <c r="B461" s="13">
        <v>40451</v>
      </c>
      <c r="C461" s="15">
        <v>64000015</v>
      </c>
      <c r="D461" s="1" t="s">
        <v>401</v>
      </c>
      <c r="E461" s="1" t="s">
        <v>411</v>
      </c>
      <c r="F461" s="12">
        <v>1422.53</v>
      </c>
      <c r="G461" s="12">
        <v>0</v>
      </c>
      <c r="H461" s="26" t="str">
        <f>MID(Tabla_Gtos_Ingresos7[[#This Row],[Subcuenta]],1,4)</f>
        <v>6400</v>
      </c>
      <c r="I461" s="27">
        <f>VALUE(MID(Tabla_Gtos_Ingresos7[[#This Row],[4 digitos]],1,3))</f>
        <v>640</v>
      </c>
      <c r="J461" s="27">
        <f>VALUE(MID(Tabla_Gtos_Ingresos7[[#This Row],[3 digitos]],1,2))</f>
        <v>64</v>
      </c>
      <c r="K461" s="28" t="str">
        <f>VLOOKUP(Tabla_Gtos_Ingresos7[[#This Row],[3 digitos]],PGC_Gtos_e_Ingresos[],4,FALSE)</f>
        <v>6.a</v>
      </c>
      <c r="L461" s="30" t="str">
        <f>VLOOKUP(Tabla_Gtos_Ingresos7[[#This Row],[Grupo 1]],Tabla3[],4,FALSE)</f>
        <v>6. Gtos de Personal</v>
      </c>
      <c r="M461" s="30" t="str">
        <f>VLOOKUP(Tabla_Gtos_Ingresos7[[#This Row],[Grupo 1]],Tabla3[],5,FALSE)</f>
        <v>6.a Sueldos y Salarios</v>
      </c>
      <c r="N461" s="28" t="str">
        <f>VLOOKUP(Tabla_Gtos_Ingresos7[[#This Row],[Grupo 1]],Tabla3[],10,FALSE)</f>
        <v>G</v>
      </c>
      <c r="O461" s="28" t="str">
        <f>VLOOKUP(Tabla_Gtos_Ingresos7[[#This Row],[Grupo 1]],Tabla3[],6,FALSE)</f>
        <v>Explotación</v>
      </c>
      <c r="P461" s="28">
        <f>VLOOKUP(Tabla_Gtos_Ingresos7[[#This Row],[Grupo 1]],Tabla3[],2,FALSE)</f>
        <v>6</v>
      </c>
      <c r="Q461" s="29" t="str">
        <f>VLOOKUP(Tabla_Gtos_Ingresos7[[#This Row],[3 digitos]],PGC_Gtos_e_Ingresos[],2,FALSE)</f>
        <v xml:space="preserve"> Sueldos y salarios</v>
      </c>
      <c r="R461" s="30" t="str">
        <f>Tabla_Gtos_Ingresos7[[#This Row],[3 digitos]]&amp;"/"&amp;Tabla_Gtos_Ingresos7[[#This Row],[Nombre cuenta]]</f>
        <v>640/ Sueldos y salarios</v>
      </c>
      <c r="S461" s="30">
        <f>YEAR(Tabla_Gtos_Ingresos7[[#This Row],[Fecha]])</f>
        <v>2010</v>
      </c>
      <c r="T461" s="27">
        <f>MONTH(Tabla_Gtos_Ingresos7[[#This Row],[Fecha]])</f>
        <v>9</v>
      </c>
      <c r="U461" s="30">
        <f>ROUNDUP(MONTH(Tabla_Gtos_Ingresos7[[#This Row],[Fecha]])/3, 0)</f>
        <v>3</v>
      </c>
      <c r="V461" s="30">
        <f>WEEKNUM(Tabla_Gtos_Ingresos7[[#This Row],[Fecha]])</f>
        <v>40</v>
      </c>
      <c r="W461" s="30">
        <f>(Tabla_Gtos_Ingresos7[[#This Row],[Factor]]*Tabla_Gtos_Ingresos7[[#This Row],[Haber]])+(Tabla_Gtos_Ingresos7[[#This Row],[Factor]]*Tabla_Gtos_Ingresos7[[#This Row],[Debe]])</f>
        <v>-1422.53</v>
      </c>
      <c r="X461" s="30">
        <f>VLOOKUP(Tabla_Gtos_Ingresos7[[#This Row],[3 digitos]],PGC_Gtos_e_Ingresos[],3,FALSE)</f>
        <v>-1</v>
      </c>
    </row>
    <row r="462" spans="1:24">
      <c r="A462" s="1">
        <v>2188</v>
      </c>
      <c r="B462" s="13">
        <v>40451</v>
      </c>
      <c r="C462" s="15">
        <v>64000019</v>
      </c>
      <c r="D462" s="2" t="s">
        <v>580</v>
      </c>
      <c r="E462" s="1" t="s">
        <v>679</v>
      </c>
      <c r="F462" s="12">
        <v>1403.56</v>
      </c>
      <c r="G462" s="12">
        <v>0</v>
      </c>
      <c r="H462" s="26" t="str">
        <f>MID(Tabla_Gtos_Ingresos7[[#This Row],[Subcuenta]],1,4)</f>
        <v>6400</v>
      </c>
      <c r="I462" s="27">
        <f>VALUE(MID(Tabla_Gtos_Ingresos7[[#This Row],[4 digitos]],1,3))</f>
        <v>640</v>
      </c>
      <c r="J462" s="27">
        <f>VALUE(MID(Tabla_Gtos_Ingresos7[[#This Row],[3 digitos]],1,2))</f>
        <v>64</v>
      </c>
      <c r="K462" s="28" t="str">
        <f>VLOOKUP(Tabla_Gtos_Ingresos7[[#This Row],[3 digitos]],PGC_Gtos_e_Ingresos[],4,FALSE)</f>
        <v>6.a</v>
      </c>
      <c r="L462" s="30" t="str">
        <f>VLOOKUP(Tabla_Gtos_Ingresos7[[#This Row],[Grupo 1]],Tabla3[],4,FALSE)</f>
        <v>6. Gtos de Personal</v>
      </c>
      <c r="M462" s="30" t="str">
        <f>VLOOKUP(Tabla_Gtos_Ingresos7[[#This Row],[Grupo 1]],Tabla3[],5,FALSE)</f>
        <v>6.a Sueldos y Salarios</v>
      </c>
      <c r="N462" s="28" t="str">
        <f>VLOOKUP(Tabla_Gtos_Ingresos7[[#This Row],[Grupo 1]],Tabla3[],10,FALSE)</f>
        <v>G</v>
      </c>
      <c r="O462" s="28" t="str">
        <f>VLOOKUP(Tabla_Gtos_Ingresos7[[#This Row],[Grupo 1]],Tabla3[],6,FALSE)</f>
        <v>Explotación</v>
      </c>
      <c r="P462" s="28">
        <f>VLOOKUP(Tabla_Gtos_Ingresos7[[#This Row],[Grupo 1]],Tabla3[],2,FALSE)</f>
        <v>6</v>
      </c>
      <c r="Q462" s="29" t="str">
        <f>VLOOKUP(Tabla_Gtos_Ingresos7[[#This Row],[3 digitos]],PGC_Gtos_e_Ingresos[],2,FALSE)</f>
        <v xml:space="preserve"> Sueldos y salarios</v>
      </c>
      <c r="R462" s="30" t="str">
        <f>Tabla_Gtos_Ingresos7[[#This Row],[3 digitos]]&amp;"/"&amp;Tabla_Gtos_Ingresos7[[#This Row],[Nombre cuenta]]</f>
        <v>640/ Sueldos y salarios</v>
      </c>
      <c r="S462" s="30">
        <f>YEAR(Tabla_Gtos_Ingresos7[[#This Row],[Fecha]])</f>
        <v>2010</v>
      </c>
      <c r="T462" s="27">
        <f>MONTH(Tabla_Gtos_Ingresos7[[#This Row],[Fecha]])</f>
        <v>9</v>
      </c>
      <c r="U462" s="30">
        <f>ROUNDUP(MONTH(Tabla_Gtos_Ingresos7[[#This Row],[Fecha]])/3, 0)</f>
        <v>3</v>
      </c>
      <c r="V462" s="30">
        <f>WEEKNUM(Tabla_Gtos_Ingresos7[[#This Row],[Fecha]])</f>
        <v>40</v>
      </c>
      <c r="W462" s="30">
        <f>(Tabla_Gtos_Ingresos7[[#This Row],[Factor]]*Tabla_Gtos_Ingresos7[[#This Row],[Haber]])+(Tabla_Gtos_Ingresos7[[#This Row],[Factor]]*Tabla_Gtos_Ingresos7[[#This Row],[Debe]])</f>
        <v>-1403.56</v>
      </c>
      <c r="X462" s="30">
        <f>VLOOKUP(Tabla_Gtos_Ingresos7[[#This Row],[3 digitos]],PGC_Gtos_e_Ingresos[],3,FALSE)</f>
        <v>-1</v>
      </c>
    </row>
    <row r="463" spans="1:24">
      <c r="A463" s="1">
        <v>2189</v>
      </c>
      <c r="B463" s="13">
        <v>40451</v>
      </c>
      <c r="C463" s="15">
        <v>64000020</v>
      </c>
      <c r="D463" s="1" t="s">
        <v>490</v>
      </c>
      <c r="E463" s="1" t="s">
        <v>499</v>
      </c>
      <c r="F463" s="12">
        <v>1413.22</v>
      </c>
      <c r="G463" s="12">
        <v>0</v>
      </c>
      <c r="H463" s="26" t="str">
        <f>MID(Tabla_Gtos_Ingresos7[[#This Row],[Subcuenta]],1,4)</f>
        <v>6400</v>
      </c>
      <c r="I463" s="27">
        <f>VALUE(MID(Tabla_Gtos_Ingresos7[[#This Row],[4 digitos]],1,3))</f>
        <v>640</v>
      </c>
      <c r="J463" s="27">
        <f>VALUE(MID(Tabla_Gtos_Ingresos7[[#This Row],[3 digitos]],1,2))</f>
        <v>64</v>
      </c>
      <c r="K463" s="28" t="str">
        <f>VLOOKUP(Tabla_Gtos_Ingresos7[[#This Row],[3 digitos]],PGC_Gtos_e_Ingresos[],4,FALSE)</f>
        <v>6.a</v>
      </c>
      <c r="L463" s="30" t="str">
        <f>VLOOKUP(Tabla_Gtos_Ingresos7[[#This Row],[Grupo 1]],Tabla3[],4,FALSE)</f>
        <v>6. Gtos de Personal</v>
      </c>
      <c r="M463" s="30" t="str">
        <f>VLOOKUP(Tabla_Gtos_Ingresos7[[#This Row],[Grupo 1]],Tabla3[],5,FALSE)</f>
        <v>6.a Sueldos y Salarios</v>
      </c>
      <c r="N463" s="28" t="str">
        <f>VLOOKUP(Tabla_Gtos_Ingresos7[[#This Row],[Grupo 1]],Tabla3[],10,FALSE)</f>
        <v>G</v>
      </c>
      <c r="O463" s="28" t="str">
        <f>VLOOKUP(Tabla_Gtos_Ingresos7[[#This Row],[Grupo 1]],Tabla3[],6,FALSE)</f>
        <v>Explotación</v>
      </c>
      <c r="P463" s="28">
        <f>VLOOKUP(Tabla_Gtos_Ingresos7[[#This Row],[Grupo 1]],Tabla3[],2,FALSE)</f>
        <v>6</v>
      </c>
      <c r="Q463" s="29" t="str">
        <f>VLOOKUP(Tabla_Gtos_Ingresos7[[#This Row],[3 digitos]],PGC_Gtos_e_Ingresos[],2,FALSE)</f>
        <v xml:space="preserve"> Sueldos y salarios</v>
      </c>
      <c r="R463" s="30" t="str">
        <f>Tabla_Gtos_Ingresos7[[#This Row],[3 digitos]]&amp;"/"&amp;Tabla_Gtos_Ingresos7[[#This Row],[Nombre cuenta]]</f>
        <v>640/ Sueldos y salarios</v>
      </c>
      <c r="S463" s="30">
        <f>YEAR(Tabla_Gtos_Ingresos7[[#This Row],[Fecha]])</f>
        <v>2010</v>
      </c>
      <c r="T463" s="27">
        <f>MONTH(Tabla_Gtos_Ingresos7[[#This Row],[Fecha]])</f>
        <v>9</v>
      </c>
      <c r="U463" s="30">
        <f>ROUNDUP(MONTH(Tabla_Gtos_Ingresos7[[#This Row],[Fecha]])/3, 0)</f>
        <v>3</v>
      </c>
      <c r="V463" s="30">
        <f>WEEKNUM(Tabla_Gtos_Ingresos7[[#This Row],[Fecha]])</f>
        <v>40</v>
      </c>
      <c r="W463" s="30">
        <f>(Tabla_Gtos_Ingresos7[[#This Row],[Factor]]*Tabla_Gtos_Ingresos7[[#This Row],[Haber]])+(Tabla_Gtos_Ingresos7[[#This Row],[Factor]]*Tabla_Gtos_Ingresos7[[#This Row],[Debe]])</f>
        <v>-1413.22</v>
      </c>
      <c r="X463" s="30">
        <f>VLOOKUP(Tabla_Gtos_Ingresos7[[#This Row],[3 digitos]],PGC_Gtos_e_Ingresos[],3,FALSE)</f>
        <v>-1</v>
      </c>
    </row>
    <row r="464" spans="1:24">
      <c r="A464" s="1">
        <v>2191</v>
      </c>
      <c r="B464" s="13">
        <v>40451</v>
      </c>
      <c r="C464" s="15">
        <v>64000018</v>
      </c>
      <c r="D464" s="2" t="s">
        <v>543</v>
      </c>
      <c r="E464" s="1" t="s">
        <v>510</v>
      </c>
      <c r="F464" s="12">
        <v>1323.22</v>
      </c>
      <c r="G464" s="12">
        <v>0</v>
      </c>
      <c r="H464" s="26" t="str">
        <f>MID(Tabla_Gtos_Ingresos7[[#This Row],[Subcuenta]],1,4)</f>
        <v>6400</v>
      </c>
      <c r="I464" s="27">
        <f>VALUE(MID(Tabla_Gtos_Ingresos7[[#This Row],[4 digitos]],1,3))</f>
        <v>640</v>
      </c>
      <c r="J464" s="27">
        <f>VALUE(MID(Tabla_Gtos_Ingresos7[[#This Row],[3 digitos]],1,2))</f>
        <v>64</v>
      </c>
      <c r="K464" s="28" t="str">
        <f>VLOOKUP(Tabla_Gtos_Ingresos7[[#This Row],[3 digitos]],PGC_Gtos_e_Ingresos[],4,FALSE)</f>
        <v>6.a</v>
      </c>
      <c r="L464" s="30" t="str">
        <f>VLOOKUP(Tabla_Gtos_Ingresos7[[#This Row],[Grupo 1]],Tabla3[],4,FALSE)</f>
        <v>6. Gtos de Personal</v>
      </c>
      <c r="M464" s="30" t="str">
        <f>VLOOKUP(Tabla_Gtos_Ingresos7[[#This Row],[Grupo 1]],Tabla3[],5,FALSE)</f>
        <v>6.a Sueldos y Salarios</v>
      </c>
      <c r="N464" s="28" t="str">
        <f>VLOOKUP(Tabla_Gtos_Ingresos7[[#This Row],[Grupo 1]],Tabla3[],10,FALSE)</f>
        <v>G</v>
      </c>
      <c r="O464" s="28" t="str">
        <f>VLOOKUP(Tabla_Gtos_Ingresos7[[#This Row],[Grupo 1]],Tabla3[],6,FALSE)</f>
        <v>Explotación</v>
      </c>
      <c r="P464" s="28">
        <f>VLOOKUP(Tabla_Gtos_Ingresos7[[#This Row],[Grupo 1]],Tabla3[],2,FALSE)</f>
        <v>6</v>
      </c>
      <c r="Q464" s="29" t="str">
        <f>VLOOKUP(Tabla_Gtos_Ingresos7[[#This Row],[3 digitos]],PGC_Gtos_e_Ingresos[],2,FALSE)</f>
        <v xml:space="preserve"> Sueldos y salarios</v>
      </c>
      <c r="R464" s="30" t="str">
        <f>Tabla_Gtos_Ingresos7[[#This Row],[3 digitos]]&amp;"/"&amp;Tabla_Gtos_Ingresos7[[#This Row],[Nombre cuenta]]</f>
        <v>640/ Sueldos y salarios</v>
      </c>
      <c r="S464" s="30">
        <f>YEAR(Tabla_Gtos_Ingresos7[[#This Row],[Fecha]])</f>
        <v>2010</v>
      </c>
      <c r="T464" s="27">
        <f>MONTH(Tabla_Gtos_Ingresos7[[#This Row],[Fecha]])</f>
        <v>9</v>
      </c>
      <c r="U464" s="30">
        <f>ROUNDUP(MONTH(Tabla_Gtos_Ingresos7[[#This Row],[Fecha]])/3, 0)</f>
        <v>3</v>
      </c>
      <c r="V464" s="30">
        <f>WEEKNUM(Tabla_Gtos_Ingresos7[[#This Row],[Fecha]])</f>
        <v>40</v>
      </c>
      <c r="W464" s="30">
        <f>(Tabla_Gtos_Ingresos7[[#This Row],[Factor]]*Tabla_Gtos_Ingresos7[[#This Row],[Haber]])+(Tabla_Gtos_Ingresos7[[#This Row],[Factor]]*Tabla_Gtos_Ingresos7[[#This Row],[Debe]])</f>
        <v>-1323.22</v>
      </c>
      <c r="X464" s="30">
        <f>VLOOKUP(Tabla_Gtos_Ingresos7[[#This Row],[3 digitos]],PGC_Gtos_e_Ingresos[],3,FALSE)</f>
        <v>-1</v>
      </c>
    </row>
    <row r="465" spans="1:24">
      <c r="A465" s="1">
        <v>2760</v>
      </c>
      <c r="B465" s="13">
        <v>40512</v>
      </c>
      <c r="C465" s="14">
        <v>60100003</v>
      </c>
      <c r="D465" s="10" t="s">
        <v>6</v>
      </c>
      <c r="E465" s="1" t="s">
        <v>233</v>
      </c>
      <c r="F465" s="12">
        <v>10812</v>
      </c>
      <c r="G465" s="12">
        <v>0</v>
      </c>
      <c r="H465" s="26" t="str">
        <f>MID(Tabla_Gtos_Ingresos7[[#This Row],[Subcuenta]],1,4)</f>
        <v>6010</v>
      </c>
      <c r="I465" s="27">
        <f>VALUE(MID(Tabla_Gtos_Ingresos7[[#This Row],[4 digitos]],1,3))</f>
        <v>601</v>
      </c>
      <c r="J465" s="27">
        <f>VALUE(MID(Tabla_Gtos_Ingresos7[[#This Row],[3 digitos]],1,2))</f>
        <v>60</v>
      </c>
      <c r="K465" s="28" t="str">
        <f>VLOOKUP(Tabla_Gtos_Ingresos7[[#This Row],[3 digitos]],PGC_Gtos_e_Ingresos[],4,FALSE)</f>
        <v>4.b</v>
      </c>
      <c r="L465" s="30" t="str">
        <f>VLOOKUP(Tabla_Gtos_Ingresos7[[#This Row],[Grupo 1]],Tabla3[],4,FALSE)</f>
        <v>4. Aprovisionamientos</v>
      </c>
      <c r="M465" s="30" t="str">
        <f>VLOOKUP(Tabla_Gtos_Ingresos7[[#This Row],[Grupo 1]],Tabla3[],5,FALSE)</f>
        <v>4.b Consumos MP y otros</v>
      </c>
      <c r="N465" s="28" t="str">
        <f>VLOOKUP(Tabla_Gtos_Ingresos7[[#This Row],[Grupo 1]],Tabla3[],10,FALSE)</f>
        <v>G</v>
      </c>
      <c r="O465" s="28" t="str">
        <f>VLOOKUP(Tabla_Gtos_Ingresos7[[#This Row],[Grupo 1]],Tabla3[],6,FALSE)</f>
        <v>Explotación</v>
      </c>
      <c r="P465" s="28">
        <f>VLOOKUP(Tabla_Gtos_Ingresos7[[#This Row],[Grupo 1]],Tabla3[],2,FALSE)</f>
        <v>4</v>
      </c>
      <c r="Q465" s="29" t="str">
        <f>VLOOKUP(Tabla_Gtos_Ingresos7[[#This Row],[3 digitos]],PGC_Gtos_e_Ingresos[],2,FALSE)</f>
        <v xml:space="preserve"> Compras de materias primas</v>
      </c>
      <c r="R465" s="30" t="str">
        <f>Tabla_Gtos_Ingresos7[[#This Row],[3 digitos]]&amp;"/"&amp;Tabla_Gtos_Ingresos7[[#This Row],[Nombre cuenta]]</f>
        <v>601/ Compras de materias primas</v>
      </c>
      <c r="S465" s="30">
        <f>YEAR(Tabla_Gtos_Ingresos7[[#This Row],[Fecha]])</f>
        <v>2010</v>
      </c>
      <c r="T465" s="27">
        <f>MONTH(Tabla_Gtos_Ingresos7[[#This Row],[Fecha]])</f>
        <v>11</v>
      </c>
      <c r="U465" s="30">
        <f>ROUNDUP(MONTH(Tabla_Gtos_Ingresos7[[#This Row],[Fecha]])/3, 0)</f>
        <v>4</v>
      </c>
      <c r="V465" s="30">
        <f>WEEKNUM(Tabla_Gtos_Ingresos7[[#This Row],[Fecha]])</f>
        <v>49</v>
      </c>
      <c r="W465" s="30">
        <f>(Tabla_Gtos_Ingresos7[[#This Row],[Factor]]*Tabla_Gtos_Ingresos7[[#This Row],[Haber]])+(Tabla_Gtos_Ingresos7[[#This Row],[Factor]]*Tabla_Gtos_Ingresos7[[#This Row],[Debe]])</f>
        <v>-10812</v>
      </c>
      <c r="X465" s="30">
        <f>VLOOKUP(Tabla_Gtos_Ingresos7[[#This Row],[3 digitos]],PGC_Gtos_e_Ingresos[],3,FALSE)</f>
        <v>-1</v>
      </c>
    </row>
    <row r="466" spans="1:24">
      <c r="A466" s="1">
        <v>2773</v>
      </c>
      <c r="B466" s="13">
        <v>40512</v>
      </c>
      <c r="C466" s="15">
        <v>62200071</v>
      </c>
      <c r="D466" s="1" t="s">
        <v>21</v>
      </c>
      <c r="E466" s="2" t="s">
        <v>397</v>
      </c>
      <c r="F466" s="12">
        <v>2764.17</v>
      </c>
      <c r="G466" s="12">
        <v>0</v>
      </c>
      <c r="H466" s="26" t="str">
        <f>MID(Tabla_Gtos_Ingresos7[[#This Row],[Subcuenta]],1,4)</f>
        <v>6220</v>
      </c>
      <c r="I466" s="27">
        <f>VALUE(MID(Tabla_Gtos_Ingresos7[[#This Row],[4 digitos]],1,3))</f>
        <v>622</v>
      </c>
      <c r="J466" s="27">
        <f>VALUE(MID(Tabla_Gtos_Ingresos7[[#This Row],[3 digitos]],1,2))</f>
        <v>62</v>
      </c>
      <c r="K466" s="28" t="str">
        <f>VLOOKUP(Tabla_Gtos_Ingresos7[[#This Row],[3 digitos]],PGC_Gtos_e_Ingresos[],4,FALSE)</f>
        <v>7.a</v>
      </c>
      <c r="L466" s="30" t="str">
        <f>VLOOKUP(Tabla_Gtos_Ingresos7[[#This Row],[Grupo 1]],Tabla3[],4,FALSE)</f>
        <v>7. Otros Gastos de Explotación</v>
      </c>
      <c r="M466" s="30" t="str">
        <f>VLOOKUP(Tabla_Gtos_Ingresos7[[#This Row],[Grupo 1]],Tabla3[],5,FALSE)</f>
        <v>7.a Servicios Exteriores</v>
      </c>
      <c r="N466" s="28" t="str">
        <f>VLOOKUP(Tabla_Gtos_Ingresos7[[#This Row],[Grupo 1]],Tabla3[],10,FALSE)</f>
        <v>G</v>
      </c>
      <c r="O466" s="28" t="str">
        <f>VLOOKUP(Tabla_Gtos_Ingresos7[[#This Row],[Grupo 1]],Tabla3[],6,FALSE)</f>
        <v>Explotación</v>
      </c>
      <c r="P466" s="28">
        <f>VLOOKUP(Tabla_Gtos_Ingresos7[[#This Row],[Grupo 1]],Tabla3[],2,FALSE)</f>
        <v>7</v>
      </c>
      <c r="Q466" s="29" t="str">
        <f>VLOOKUP(Tabla_Gtos_Ingresos7[[#This Row],[3 digitos]],PGC_Gtos_e_Ingresos[],2,FALSE)</f>
        <v xml:space="preserve"> Reparaciones y conservación</v>
      </c>
      <c r="R466" s="30" t="str">
        <f>Tabla_Gtos_Ingresos7[[#This Row],[3 digitos]]&amp;"/"&amp;Tabla_Gtos_Ingresos7[[#This Row],[Nombre cuenta]]</f>
        <v>622/ Reparaciones y conservación</v>
      </c>
      <c r="S466" s="30">
        <f>YEAR(Tabla_Gtos_Ingresos7[[#This Row],[Fecha]])</f>
        <v>2010</v>
      </c>
      <c r="T466" s="27">
        <f>MONTH(Tabla_Gtos_Ingresos7[[#This Row],[Fecha]])</f>
        <v>11</v>
      </c>
      <c r="U466" s="30">
        <f>ROUNDUP(MONTH(Tabla_Gtos_Ingresos7[[#This Row],[Fecha]])/3, 0)</f>
        <v>4</v>
      </c>
      <c r="V466" s="30">
        <f>WEEKNUM(Tabla_Gtos_Ingresos7[[#This Row],[Fecha]])</f>
        <v>49</v>
      </c>
      <c r="W466" s="30">
        <f>(Tabla_Gtos_Ingresos7[[#This Row],[Factor]]*Tabla_Gtos_Ingresos7[[#This Row],[Haber]])+(Tabla_Gtos_Ingresos7[[#This Row],[Factor]]*Tabla_Gtos_Ingresos7[[#This Row],[Debe]])</f>
        <v>-2764.17</v>
      </c>
      <c r="X466" s="30">
        <f>VLOOKUP(Tabla_Gtos_Ingresos7[[#This Row],[3 digitos]],PGC_Gtos_e_Ingresos[],3,FALSE)</f>
        <v>-1</v>
      </c>
    </row>
    <row r="467" spans="1:24">
      <c r="A467" s="1">
        <v>2770</v>
      </c>
      <c r="B467" s="13">
        <v>40512</v>
      </c>
      <c r="C467" s="15">
        <v>62400042</v>
      </c>
      <c r="D467" s="1" t="s">
        <v>23</v>
      </c>
      <c r="E467" s="1" t="s">
        <v>345</v>
      </c>
      <c r="F467" s="12">
        <v>15198</v>
      </c>
      <c r="G467" s="12">
        <v>0</v>
      </c>
      <c r="H467" s="26" t="str">
        <f>MID(Tabla_Gtos_Ingresos7[[#This Row],[Subcuenta]],1,4)</f>
        <v>6240</v>
      </c>
      <c r="I467" s="27">
        <f>VALUE(MID(Tabla_Gtos_Ingresos7[[#This Row],[4 digitos]],1,3))</f>
        <v>624</v>
      </c>
      <c r="J467" s="27">
        <f>VALUE(MID(Tabla_Gtos_Ingresos7[[#This Row],[3 digitos]],1,2))</f>
        <v>62</v>
      </c>
      <c r="K467" s="28" t="str">
        <f>VLOOKUP(Tabla_Gtos_Ingresos7[[#This Row],[3 digitos]],PGC_Gtos_e_Ingresos[],4,FALSE)</f>
        <v>7.a</v>
      </c>
      <c r="L467" s="30" t="str">
        <f>VLOOKUP(Tabla_Gtos_Ingresos7[[#This Row],[Grupo 1]],Tabla3[],4,FALSE)</f>
        <v>7. Otros Gastos de Explotación</v>
      </c>
      <c r="M467" s="30" t="str">
        <f>VLOOKUP(Tabla_Gtos_Ingresos7[[#This Row],[Grupo 1]],Tabla3[],5,FALSE)</f>
        <v>7.a Servicios Exteriores</v>
      </c>
      <c r="N467" s="28" t="str">
        <f>VLOOKUP(Tabla_Gtos_Ingresos7[[#This Row],[Grupo 1]],Tabla3[],10,FALSE)</f>
        <v>G</v>
      </c>
      <c r="O467" s="28" t="str">
        <f>VLOOKUP(Tabla_Gtos_Ingresos7[[#This Row],[Grupo 1]],Tabla3[],6,FALSE)</f>
        <v>Explotación</v>
      </c>
      <c r="P467" s="28">
        <f>VLOOKUP(Tabla_Gtos_Ingresos7[[#This Row],[Grupo 1]],Tabla3[],2,FALSE)</f>
        <v>7</v>
      </c>
      <c r="Q467" s="29" t="str">
        <f>VLOOKUP(Tabla_Gtos_Ingresos7[[#This Row],[3 digitos]],PGC_Gtos_e_Ingresos[],2,FALSE)</f>
        <v xml:space="preserve"> Transportes</v>
      </c>
      <c r="R467" s="30" t="str">
        <f>Tabla_Gtos_Ingresos7[[#This Row],[3 digitos]]&amp;"/"&amp;Tabla_Gtos_Ingresos7[[#This Row],[Nombre cuenta]]</f>
        <v>624/ Transportes</v>
      </c>
      <c r="S467" s="30">
        <f>YEAR(Tabla_Gtos_Ingresos7[[#This Row],[Fecha]])</f>
        <v>2010</v>
      </c>
      <c r="T467" s="27">
        <f>MONTH(Tabla_Gtos_Ingresos7[[#This Row],[Fecha]])</f>
        <v>11</v>
      </c>
      <c r="U467" s="30">
        <f>ROUNDUP(MONTH(Tabla_Gtos_Ingresos7[[#This Row],[Fecha]])/3, 0)</f>
        <v>4</v>
      </c>
      <c r="V467" s="30">
        <f>WEEKNUM(Tabla_Gtos_Ingresos7[[#This Row],[Fecha]])</f>
        <v>49</v>
      </c>
      <c r="W467" s="30">
        <f>(Tabla_Gtos_Ingresos7[[#This Row],[Factor]]*Tabla_Gtos_Ingresos7[[#This Row],[Haber]])+(Tabla_Gtos_Ingresos7[[#This Row],[Factor]]*Tabla_Gtos_Ingresos7[[#This Row],[Debe]])</f>
        <v>-15198</v>
      </c>
      <c r="X467" s="30">
        <f>VLOOKUP(Tabla_Gtos_Ingresos7[[#This Row],[3 digitos]],PGC_Gtos_e_Ingresos[],3,FALSE)</f>
        <v>-1</v>
      </c>
    </row>
    <row r="468" spans="1:24">
      <c r="A468" s="1">
        <v>2771</v>
      </c>
      <c r="B468" s="13">
        <v>40512</v>
      </c>
      <c r="C468" s="15">
        <v>62900017</v>
      </c>
      <c r="D468" s="1" t="s">
        <v>28</v>
      </c>
      <c r="E468" s="1" t="s">
        <v>940</v>
      </c>
      <c r="F468" s="12">
        <v>1088</v>
      </c>
      <c r="G468" s="12">
        <v>0</v>
      </c>
      <c r="H468" s="26" t="str">
        <f>MID(Tabla_Gtos_Ingresos7[[#This Row],[Subcuenta]],1,4)</f>
        <v>6290</v>
      </c>
      <c r="I468" s="27">
        <f>VALUE(MID(Tabla_Gtos_Ingresos7[[#This Row],[4 digitos]],1,3))</f>
        <v>629</v>
      </c>
      <c r="J468" s="27">
        <f>VALUE(MID(Tabla_Gtos_Ingresos7[[#This Row],[3 digitos]],1,2))</f>
        <v>62</v>
      </c>
      <c r="K468" s="28" t="str">
        <f>VLOOKUP(Tabla_Gtos_Ingresos7[[#This Row],[3 digitos]],PGC_Gtos_e_Ingresos[],4,FALSE)</f>
        <v>7.a</v>
      </c>
      <c r="L468" s="30" t="str">
        <f>VLOOKUP(Tabla_Gtos_Ingresos7[[#This Row],[Grupo 1]],Tabla3[],4,FALSE)</f>
        <v>7. Otros Gastos de Explotación</v>
      </c>
      <c r="M468" s="30" t="str">
        <f>VLOOKUP(Tabla_Gtos_Ingresos7[[#This Row],[Grupo 1]],Tabla3[],5,FALSE)</f>
        <v>7.a Servicios Exteriores</v>
      </c>
      <c r="N468" s="28" t="str">
        <f>VLOOKUP(Tabla_Gtos_Ingresos7[[#This Row],[Grupo 1]],Tabla3[],10,FALSE)</f>
        <v>G</v>
      </c>
      <c r="O468" s="28" t="str">
        <f>VLOOKUP(Tabla_Gtos_Ingresos7[[#This Row],[Grupo 1]],Tabla3[],6,FALSE)</f>
        <v>Explotación</v>
      </c>
      <c r="P468" s="28">
        <f>VLOOKUP(Tabla_Gtos_Ingresos7[[#This Row],[Grupo 1]],Tabla3[],2,FALSE)</f>
        <v>7</v>
      </c>
      <c r="Q468" s="29" t="str">
        <f>VLOOKUP(Tabla_Gtos_Ingresos7[[#This Row],[3 digitos]],PGC_Gtos_e_Ingresos[],2,FALSE)</f>
        <v xml:space="preserve"> Otros servicios</v>
      </c>
      <c r="R468" s="30" t="str">
        <f>Tabla_Gtos_Ingresos7[[#This Row],[3 digitos]]&amp;"/"&amp;Tabla_Gtos_Ingresos7[[#This Row],[Nombre cuenta]]</f>
        <v>629/ Otros servicios</v>
      </c>
      <c r="S468" s="30">
        <f>YEAR(Tabla_Gtos_Ingresos7[[#This Row],[Fecha]])</f>
        <v>2010</v>
      </c>
      <c r="T468" s="27">
        <f>MONTH(Tabla_Gtos_Ingresos7[[#This Row],[Fecha]])</f>
        <v>11</v>
      </c>
      <c r="U468" s="30">
        <f>ROUNDUP(MONTH(Tabla_Gtos_Ingresos7[[#This Row],[Fecha]])/3, 0)</f>
        <v>4</v>
      </c>
      <c r="V468" s="30">
        <f>WEEKNUM(Tabla_Gtos_Ingresos7[[#This Row],[Fecha]])</f>
        <v>49</v>
      </c>
      <c r="W468" s="30">
        <f>(Tabla_Gtos_Ingresos7[[#This Row],[Factor]]*Tabla_Gtos_Ingresos7[[#This Row],[Haber]])+(Tabla_Gtos_Ingresos7[[#This Row],[Factor]]*Tabla_Gtos_Ingresos7[[#This Row],[Debe]])</f>
        <v>-1088</v>
      </c>
      <c r="X468" s="30">
        <f>VLOOKUP(Tabla_Gtos_Ingresos7[[#This Row],[3 digitos]],PGC_Gtos_e_Ingresos[],3,FALSE)</f>
        <v>-1</v>
      </c>
    </row>
    <row r="469" spans="1:24">
      <c r="A469" s="1">
        <v>2775</v>
      </c>
      <c r="B469" s="13">
        <v>40512</v>
      </c>
      <c r="C469" s="15">
        <v>64000012</v>
      </c>
      <c r="D469" s="1" t="s">
        <v>474</v>
      </c>
      <c r="E469" s="1" t="s">
        <v>486</v>
      </c>
      <c r="F469" s="12">
        <v>1991.72</v>
      </c>
      <c r="G469" s="12">
        <v>0</v>
      </c>
      <c r="H469" s="26" t="str">
        <f>MID(Tabla_Gtos_Ingresos7[[#This Row],[Subcuenta]],1,4)</f>
        <v>6400</v>
      </c>
      <c r="I469" s="27">
        <f>VALUE(MID(Tabla_Gtos_Ingresos7[[#This Row],[4 digitos]],1,3))</f>
        <v>640</v>
      </c>
      <c r="J469" s="27">
        <f>VALUE(MID(Tabla_Gtos_Ingresos7[[#This Row],[3 digitos]],1,2))</f>
        <v>64</v>
      </c>
      <c r="K469" s="28" t="str">
        <f>VLOOKUP(Tabla_Gtos_Ingresos7[[#This Row],[3 digitos]],PGC_Gtos_e_Ingresos[],4,FALSE)</f>
        <v>6.a</v>
      </c>
      <c r="L469" s="30" t="str">
        <f>VLOOKUP(Tabla_Gtos_Ingresos7[[#This Row],[Grupo 1]],Tabla3[],4,FALSE)</f>
        <v>6. Gtos de Personal</v>
      </c>
      <c r="M469" s="30" t="str">
        <f>VLOOKUP(Tabla_Gtos_Ingresos7[[#This Row],[Grupo 1]],Tabla3[],5,FALSE)</f>
        <v>6.a Sueldos y Salarios</v>
      </c>
      <c r="N469" s="28" t="str">
        <f>VLOOKUP(Tabla_Gtos_Ingresos7[[#This Row],[Grupo 1]],Tabla3[],10,FALSE)</f>
        <v>G</v>
      </c>
      <c r="O469" s="28" t="str">
        <f>VLOOKUP(Tabla_Gtos_Ingresos7[[#This Row],[Grupo 1]],Tabla3[],6,FALSE)</f>
        <v>Explotación</v>
      </c>
      <c r="P469" s="28">
        <f>VLOOKUP(Tabla_Gtos_Ingresos7[[#This Row],[Grupo 1]],Tabla3[],2,FALSE)</f>
        <v>6</v>
      </c>
      <c r="Q469" s="29" t="str">
        <f>VLOOKUP(Tabla_Gtos_Ingresos7[[#This Row],[3 digitos]],PGC_Gtos_e_Ingresos[],2,FALSE)</f>
        <v xml:space="preserve"> Sueldos y salarios</v>
      </c>
      <c r="R469" s="30" t="str">
        <f>Tabla_Gtos_Ingresos7[[#This Row],[3 digitos]]&amp;"/"&amp;Tabla_Gtos_Ingresos7[[#This Row],[Nombre cuenta]]</f>
        <v>640/ Sueldos y salarios</v>
      </c>
      <c r="S469" s="30">
        <f>YEAR(Tabla_Gtos_Ingresos7[[#This Row],[Fecha]])</f>
        <v>2010</v>
      </c>
      <c r="T469" s="27">
        <f>MONTH(Tabla_Gtos_Ingresos7[[#This Row],[Fecha]])</f>
        <v>11</v>
      </c>
      <c r="U469" s="30">
        <f>ROUNDUP(MONTH(Tabla_Gtos_Ingresos7[[#This Row],[Fecha]])/3, 0)</f>
        <v>4</v>
      </c>
      <c r="V469" s="30">
        <f>WEEKNUM(Tabla_Gtos_Ingresos7[[#This Row],[Fecha]])</f>
        <v>49</v>
      </c>
      <c r="W469" s="30">
        <f>(Tabla_Gtos_Ingresos7[[#This Row],[Factor]]*Tabla_Gtos_Ingresos7[[#This Row],[Haber]])+(Tabla_Gtos_Ingresos7[[#This Row],[Factor]]*Tabla_Gtos_Ingresos7[[#This Row],[Debe]])</f>
        <v>-1991.72</v>
      </c>
      <c r="X469" s="30">
        <f>VLOOKUP(Tabla_Gtos_Ingresos7[[#This Row],[3 digitos]],PGC_Gtos_e_Ingresos[],3,FALSE)</f>
        <v>-1</v>
      </c>
    </row>
    <row r="470" spans="1:24">
      <c r="A470" s="1">
        <v>2779</v>
      </c>
      <c r="B470" s="13">
        <v>40512</v>
      </c>
      <c r="C470" s="15">
        <v>64000017</v>
      </c>
      <c r="D470" s="1" t="s">
        <v>401</v>
      </c>
      <c r="E470" s="1" t="s">
        <v>413</v>
      </c>
      <c r="F470" s="12">
        <v>1739.75</v>
      </c>
      <c r="G470" s="12">
        <v>0</v>
      </c>
      <c r="H470" s="26" t="str">
        <f>MID(Tabla_Gtos_Ingresos7[[#This Row],[Subcuenta]],1,4)</f>
        <v>6400</v>
      </c>
      <c r="I470" s="27">
        <f>VALUE(MID(Tabla_Gtos_Ingresos7[[#This Row],[4 digitos]],1,3))</f>
        <v>640</v>
      </c>
      <c r="J470" s="27">
        <f>VALUE(MID(Tabla_Gtos_Ingresos7[[#This Row],[3 digitos]],1,2))</f>
        <v>64</v>
      </c>
      <c r="K470" s="28" t="str">
        <f>VLOOKUP(Tabla_Gtos_Ingresos7[[#This Row],[3 digitos]],PGC_Gtos_e_Ingresos[],4,FALSE)</f>
        <v>6.a</v>
      </c>
      <c r="L470" s="30" t="str">
        <f>VLOOKUP(Tabla_Gtos_Ingresos7[[#This Row],[Grupo 1]],Tabla3[],4,FALSE)</f>
        <v>6. Gtos de Personal</v>
      </c>
      <c r="M470" s="30" t="str">
        <f>VLOOKUP(Tabla_Gtos_Ingresos7[[#This Row],[Grupo 1]],Tabla3[],5,FALSE)</f>
        <v>6.a Sueldos y Salarios</v>
      </c>
      <c r="N470" s="28" t="str">
        <f>VLOOKUP(Tabla_Gtos_Ingresos7[[#This Row],[Grupo 1]],Tabla3[],10,FALSE)</f>
        <v>G</v>
      </c>
      <c r="O470" s="28" t="str">
        <f>VLOOKUP(Tabla_Gtos_Ingresos7[[#This Row],[Grupo 1]],Tabla3[],6,FALSE)</f>
        <v>Explotación</v>
      </c>
      <c r="P470" s="28">
        <f>VLOOKUP(Tabla_Gtos_Ingresos7[[#This Row],[Grupo 1]],Tabla3[],2,FALSE)</f>
        <v>6</v>
      </c>
      <c r="Q470" s="29" t="str">
        <f>VLOOKUP(Tabla_Gtos_Ingresos7[[#This Row],[3 digitos]],PGC_Gtos_e_Ingresos[],2,FALSE)</f>
        <v xml:space="preserve"> Sueldos y salarios</v>
      </c>
      <c r="R470" s="30" t="str">
        <f>Tabla_Gtos_Ingresos7[[#This Row],[3 digitos]]&amp;"/"&amp;Tabla_Gtos_Ingresos7[[#This Row],[Nombre cuenta]]</f>
        <v>640/ Sueldos y salarios</v>
      </c>
      <c r="S470" s="30">
        <f>YEAR(Tabla_Gtos_Ingresos7[[#This Row],[Fecha]])</f>
        <v>2010</v>
      </c>
      <c r="T470" s="27">
        <f>MONTH(Tabla_Gtos_Ingresos7[[#This Row],[Fecha]])</f>
        <v>11</v>
      </c>
      <c r="U470" s="30">
        <f>ROUNDUP(MONTH(Tabla_Gtos_Ingresos7[[#This Row],[Fecha]])/3, 0)</f>
        <v>4</v>
      </c>
      <c r="V470" s="30">
        <f>WEEKNUM(Tabla_Gtos_Ingresos7[[#This Row],[Fecha]])</f>
        <v>49</v>
      </c>
      <c r="W470" s="30">
        <f>(Tabla_Gtos_Ingresos7[[#This Row],[Factor]]*Tabla_Gtos_Ingresos7[[#This Row],[Haber]])+(Tabla_Gtos_Ingresos7[[#This Row],[Factor]]*Tabla_Gtos_Ingresos7[[#This Row],[Debe]])</f>
        <v>-1739.75</v>
      </c>
      <c r="X470" s="30">
        <f>VLOOKUP(Tabla_Gtos_Ingresos7[[#This Row],[3 digitos]],PGC_Gtos_e_Ingresos[],3,FALSE)</f>
        <v>-1</v>
      </c>
    </row>
    <row r="471" spans="1:24">
      <c r="A471" s="1">
        <v>2777</v>
      </c>
      <c r="B471" s="13">
        <v>40512</v>
      </c>
      <c r="C471" s="15">
        <v>64000021</v>
      </c>
      <c r="D471" s="2" t="s">
        <v>580</v>
      </c>
      <c r="E471" s="1" t="s">
        <v>681</v>
      </c>
      <c r="F471" s="12">
        <v>1585.67</v>
      </c>
      <c r="G471" s="12">
        <v>0</v>
      </c>
      <c r="H471" s="26" t="str">
        <f>MID(Tabla_Gtos_Ingresos7[[#This Row],[Subcuenta]],1,4)</f>
        <v>6400</v>
      </c>
      <c r="I471" s="27">
        <f>VALUE(MID(Tabla_Gtos_Ingresos7[[#This Row],[4 digitos]],1,3))</f>
        <v>640</v>
      </c>
      <c r="J471" s="27">
        <f>VALUE(MID(Tabla_Gtos_Ingresos7[[#This Row],[3 digitos]],1,2))</f>
        <v>64</v>
      </c>
      <c r="K471" s="28" t="str">
        <f>VLOOKUP(Tabla_Gtos_Ingresos7[[#This Row],[3 digitos]],PGC_Gtos_e_Ingresos[],4,FALSE)</f>
        <v>6.a</v>
      </c>
      <c r="L471" s="30" t="str">
        <f>VLOOKUP(Tabla_Gtos_Ingresos7[[#This Row],[Grupo 1]],Tabla3[],4,FALSE)</f>
        <v>6. Gtos de Personal</v>
      </c>
      <c r="M471" s="30" t="str">
        <f>VLOOKUP(Tabla_Gtos_Ingresos7[[#This Row],[Grupo 1]],Tabla3[],5,FALSE)</f>
        <v>6.a Sueldos y Salarios</v>
      </c>
      <c r="N471" s="28" t="str">
        <f>VLOOKUP(Tabla_Gtos_Ingresos7[[#This Row],[Grupo 1]],Tabla3[],10,FALSE)</f>
        <v>G</v>
      </c>
      <c r="O471" s="28" t="str">
        <f>VLOOKUP(Tabla_Gtos_Ingresos7[[#This Row],[Grupo 1]],Tabla3[],6,FALSE)</f>
        <v>Explotación</v>
      </c>
      <c r="P471" s="28">
        <f>VLOOKUP(Tabla_Gtos_Ingresos7[[#This Row],[Grupo 1]],Tabla3[],2,FALSE)</f>
        <v>6</v>
      </c>
      <c r="Q471" s="29" t="str">
        <f>VLOOKUP(Tabla_Gtos_Ingresos7[[#This Row],[3 digitos]],PGC_Gtos_e_Ingresos[],2,FALSE)</f>
        <v xml:space="preserve"> Sueldos y salarios</v>
      </c>
      <c r="R471" s="30" t="str">
        <f>Tabla_Gtos_Ingresos7[[#This Row],[3 digitos]]&amp;"/"&amp;Tabla_Gtos_Ingresos7[[#This Row],[Nombre cuenta]]</f>
        <v>640/ Sueldos y salarios</v>
      </c>
      <c r="S471" s="30">
        <f>YEAR(Tabla_Gtos_Ingresos7[[#This Row],[Fecha]])</f>
        <v>2010</v>
      </c>
      <c r="T471" s="27">
        <f>MONTH(Tabla_Gtos_Ingresos7[[#This Row],[Fecha]])</f>
        <v>11</v>
      </c>
      <c r="U471" s="30">
        <f>ROUNDUP(MONTH(Tabla_Gtos_Ingresos7[[#This Row],[Fecha]])/3, 0)</f>
        <v>4</v>
      </c>
      <c r="V471" s="30">
        <f>WEEKNUM(Tabla_Gtos_Ingresos7[[#This Row],[Fecha]])</f>
        <v>49</v>
      </c>
      <c r="W471" s="30">
        <f>(Tabla_Gtos_Ingresos7[[#This Row],[Factor]]*Tabla_Gtos_Ingresos7[[#This Row],[Haber]])+(Tabla_Gtos_Ingresos7[[#This Row],[Factor]]*Tabla_Gtos_Ingresos7[[#This Row],[Debe]])</f>
        <v>-1585.67</v>
      </c>
      <c r="X471" s="30">
        <f>VLOOKUP(Tabla_Gtos_Ingresos7[[#This Row],[3 digitos]],PGC_Gtos_e_Ingresos[],3,FALSE)</f>
        <v>-1</v>
      </c>
    </row>
    <row r="472" spans="1:24">
      <c r="A472" s="1">
        <v>2776</v>
      </c>
      <c r="B472" s="13">
        <v>40512</v>
      </c>
      <c r="C472" s="15">
        <v>64000022</v>
      </c>
      <c r="D472" s="1" t="s">
        <v>490</v>
      </c>
      <c r="E472" s="1" t="s">
        <v>501</v>
      </c>
      <c r="F472" s="12">
        <v>1413.98</v>
      </c>
      <c r="G472" s="12">
        <v>0</v>
      </c>
      <c r="H472" s="26" t="str">
        <f>MID(Tabla_Gtos_Ingresos7[[#This Row],[Subcuenta]],1,4)</f>
        <v>6400</v>
      </c>
      <c r="I472" s="27">
        <f>VALUE(MID(Tabla_Gtos_Ingresos7[[#This Row],[4 digitos]],1,3))</f>
        <v>640</v>
      </c>
      <c r="J472" s="27">
        <f>VALUE(MID(Tabla_Gtos_Ingresos7[[#This Row],[3 digitos]],1,2))</f>
        <v>64</v>
      </c>
      <c r="K472" s="28" t="str">
        <f>VLOOKUP(Tabla_Gtos_Ingresos7[[#This Row],[3 digitos]],PGC_Gtos_e_Ingresos[],4,FALSE)</f>
        <v>6.a</v>
      </c>
      <c r="L472" s="30" t="str">
        <f>VLOOKUP(Tabla_Gtos_Ingresos7[[#This Row],[Grupo 1]],Tabla3[],4,FALSE)</f>
        <v>6. Gtos de Personal</v>
      </c>
      <c r="M472" s="30" t="str">
        <f>VLOOKUP(Tabla_Gtos_Ingresos7[[#This Row],[Grupo 1]],Tabla3[],5,FALSE)</f>
        <v>6.a Sueldos y Salarios</v>
      </c>
      <c r="N472" s="28" t="str">
        <f>VLOOKUP(Tabla_Gtos_Ingresos7[[#This Row],[Grupo 1]],Tabla3[],10,FALSE)</f>
        <v>G</v>
      </c>
      <c r="O472" s="28" t="str">
        <f>VLOOKUP(Tabla_Gtos_Ingresos7[[#This Row],[Grupo 1]],Tabla3[],6,FALSE)</f>
        <v>Explotación</v>
      </c>
      <c r="P472" s="28">
        <f>VLOOKUP(Tabla_Gtos_Ingresos7[[#This Row],[Grupo 1]],Tabla3[],2,FALSE)</f>
        <v>6</v>
      </c>
      <c r="Q472" s="29" t="str">
        <f>VLOOKUP(Tabla_Gtos_Ingresos7[[#This Row],[3 digitos]],PGC_Gtos_e_Ingresos[],2,FALSE)</f>
        <v xml:space="preserve"> Sueldos y salarios</v>
      </c>
      <c r="R472" s="30" t="str">
        <f>Tabla_Gtos_Ingresos7[[#This Row],[3 digitos]]&amp;"/"&amp;Tabla_Gtos_Ingresos7[[#This Row],[Nombre cuenta]]</f>
        <v>640/ Sueldos y salarios</v>
      </c>
      <c r="S472" s="30">
        <f>YEAR(Tabla_Gtos_Ingresos7[[#This Row],[Fecha]])</f>
        <v>2010</v>
      </c>
      <c r="T472" s="27">
        <f>MONTH(Tabla_Gtos_Ingresos7[[#This Row],[Fecha]])</f>
        <v>11</v>
      </c>
      <c r="U472" s="30">
        <f>ROUNDUP(MONTH(Tabla_Gtos_Ingresos7[[#This Row],[Fecha]])/3, 0)</f>
        <v>4</v>
      </c>
      <c r="V472" s="30">
        <f>WEEKNUM(Tabla_Gtos_Ingresos7[[#This Row],[Fecha]])</f>
        <v>49</v>
      </c>
      <c r="W472" s="30">
        <f>(Tabla_Gtos_Ingresos7[[#This Row],[Factor]]*Tabla_Gtos_Ingresos7[[#This Row],[Haber]])+(Tabla_Gtos_Ingresos7[[#This Row],[Factor]]*Tabla_Gtos_Ingresos7[[#This Row],[Debe]])</f>
        <v>-1413.98</v>
      </c>
      <c r="X472" s="30">
        <f>VLOOKUP(Tabla_Gtos_Ingresos7[[#This Row],[3 digitos]],PGC_Gtos_e_Ingresos[],3,FALSE)</f>
        <v>-1</v>
      </c>
    </row>
    <row r="473" spans="1:24">
      <c r="A473" s="1">
        <v>2782</v>
      </c>
      <c r="B473" s="13">
        <v>40512</v>
      </c>
      <c r="C473" s="15">
        <v>64000020</v>
      </c>
      <c r="D473" s="2" t="s">
        <v>543</v>
      </c>
      <c r="E473" s="2" t="s">
        <v>544</v>
      </c>
      <c r="F473" s="12">
        <v>1303.98</v>
      </c>
      <c r="G473" s="12">
        <v>0</v>
      </c>
      <c r="H473" s="26" t="str">
        <f>MID(Tabla_Gtos_Ingresos7[[#This Row],[Subcuenta]],1,4)</f>
        <v>6400</v>
      </c>
      <c r="I473" s="27">
        <f>VALUE(MID(Tabla_Gtos_Ingresos7[[#This Row],[4 digitos]],1,3))</f>
        <v>640</v>
      </c>
      <c r="J473" s="27">
        <f>VALUE(MID(Tabla_Gtos_Ingresos7[[#This Row],[3 digitos]],1,2))</f>
        <v>64</v>
      </c>
      <c r="K473" s="28" t="str">
        <f>VLOOKUP(Tabla_Gtos_Ingresos7[[#This Row],[3 digitos]],PGC_Gtos_e_Ingresos[],4,FALSE)</f>
        <v>6.a</v>
      </c>
      <c r="L473" s="30" t="str">
        <f>VLOOKUP(Tabla_Gtos_Ingresos7[[#This Row],[Grupo 1]],Tabla3[],4,FALSE)</f>
        <v>6. Gtos de Personal</v>
      </c>
      <c r="M473" s="30" t="str">
        <f>VLOOKUP(Tabla_Gtos_Ingresos7[[#This Row],[Grupo 1]],Tabla3[],5,FALSE)</f>
        <v>6.a Sueldos y Salarios</v>
      </c>
      <c r="N473" s="28" t="str">
        <f>VLOOKUP(Tabla_Gtos_Ingresos7[[#This Row],[Grupo 1]],Tabla3[],10,FALSE)</f>
        <v>G</v>
      </c>
      <c r="O473" s="28" t="str">
        <f>VLOOKUP(Tabla_Gtos_Ingresos7[[#This Row],[Grupo 1]],Tabla3[],6,FALSE)</f>
        <v>Explotación</v>
      </c>
      <c r="P473" s="28">
        <f>VLOOKUP(Tabla_Gtos_Ingresos7[[#This Row],[Grupo 1]],Tabla3[],2,FALSE)</f>
        <v>6</v>
      </c>
      <c r="Q473" s="29" t="str">
        <f>VLOOKUP(Tabla_Gtos_Ingresos7[[#This Row],[3 digitos]],PGC_Gtos_e_Ingresos[],2,FALSE)</f>
        <v xml:space="preserve"> Sueldos y salarios</v>
      </c>
      <c r="R473" s="30" t="str">
        <f>Tabla_Gtos_Ingresos7[[#This Row],[3 digitos]]&amp;"/"&amp;Tabla_Gtos_Ingresos7[[#This Row],[Nombre cuenta]]</f>
        <v>640/ Sueldos y salarios</v>
      </c>
      <c r="S473" s="30">
        <f>YEAR(Tabla_Gtos_Ingresos7[[#This Row],[Fecha]])</f>
        <v>2010</v>
      </c>
      <c r="T473" s="27">
        <f>MONTH(Tabla_Gtos_Ingresos7[[#This Row],[Fecha]])</f>
        <v>11</v>
      </c>
      <c r="U473" s="30">
        <f>ROUNDUP(MONTH(Tabla_Gtos_Ingresos7[[#This Row],[Fecha]])/3, 0)</f>
        <v>4</v>
      </c>
      <c r="V473" s="30">
        <f>WEEKNUM(Tabla_Gtos_Ingresos7[[#This Row],[Fecha]])</f>
        <v>49</v>
      </c>
      <c r="W473" s="30">
        <f>(Tabla_Gtos_Ingresos7[[#This Row],[Factor]]*Tabla_Gtos_Ingresos7[[#This Row],[Haber]])+(Tabla_Gtos_Ingresos7[[#This Row],[Factor]]*Tabla_Gtos_Ingresos7[[#This Row],[Debe]])</f>
        <v>-1303.98</v>
      </c>
      <c r="X473" s="30">
        <f>VLOOKUP(Tabla_Gtos_Ingresos7[[#This Row],[3 digitos]],PGC_Gtos_e_Ingresos[],3,FALSE)</f>
        <v>-1</v>
      </c>
    </row>
    <row r="474" spans="1:24">
      <c r="A474" s="1">
        <v>3016</v>
      </c>
      <c r="B474" s="13">
        <v>40542</v>
      </c>
      <c r="C474" s="15">
        <v>70000229</v>
      </c>
      <c r="D474" s="1" t="s">
        <v>45</v>
      </c>
      <c r="E474" s="1" t="s">
        <v>262</v>
      </c>
      <c r="F474" s="12">
        <v>0</v>
      </c>
      <c r="G474" s="12">
        <v>400</v>
      </c>
      <c r="H474" s="26" t="str">
        <f>MID(Tabla_Gtos_Ingresos7[[#This Row],[Subcuenta]],1,4)</f>
        <v>7000</v>
      </c>
      <c r="I474" s="27">
        <f>VALUE(MID(Tabla_Gtos_Ingresos7[[#This Row],[4 digitos]],1,3))</f>
        <v>700</v>
      </c>
      <c r="J474" s="27">
        <f>VALUE(MID(Tabla_Gtos_Ingresos7[[#This Row],[3 digitos]],1,2))</f>
        <v>70</v>
      </c>
      <c r="K474" s="28" t="str">
        <f>VLOOKUP(Tabla_Gtos_Ingresos7[[#This Row],[3 digitos]],PGC_Gtos_e_Ingresos[],4,FALSE)</f>
        <v>1a</v>
      </c>
      <c r="L474" s="30" t="str">
        <f>VLOOKUP(Tabla_Gtos_Ingresos7[[#This Row],[Grupo 1]],Tabla3[],4,FALSE)</f>
        <v>1. Importe Neto Cifra de Negocios</v>
      </c>
      <c r="M474" s="30" t="str">
        <f>VLOOKUP(Tabla_Gtos_Ingresos7[[#This Row],[Grupo 1]],Tabla3[],5,FALSE)</f>
        <v>1.a Ventas</v>
      </c>
      <c r="N474" s="28" t="str">
        <f>VLOOKUP(Tabla_Gtos_Ingresos7[[#This Row],[Grupo 1]],Tabla3[],10,FALSE)</f>
        <v>I</v>
      </c>
      <c r="O474" s="28" t="str">
        <f>VLOOKUP(Tabla_Gtos_Ingresos7[[#This Row],[Grupo 1]],Tabla3[],6,FALSE)</f>
        <v>Explotación</v>
      </c>
      <c r="P474" s="28">
        <f>VLOOKUP(Tabla_Gtos_Ingresos7[[#This Row],[Grupo 1]],Tabla3[],2,FALSE)</f>
        <v>1</v>
      </c>
      <c r="Q474" s="29" t="str">
        <f>VLOOKUP(Tabla_Gtos_Ingresos7[[#This Row],[3 digitos]],PGC_Gtos_e_Ingresos[],2,FALSE)</f>
        <v xml:space="preserve"> Ventas de mercaderías</v>
      </c>
      <c r="R474" s="30" t="str">
        <f>Tabla_Gtos_Ingresos7[[#This Row],[3 digitos]]&amp;"/"&amp;Tabla_Gtos_Ingresos7[[#This Row],[Nombre cuenta]]</f>
        <v>700/ Ventas de mercaderías</v>
      </c>
      <c r="S474" s="30">
        <f>YEAR(Tabla_Gtos_Ingresos7[[#This Row],[Fecha]])</f>
        <v>2010</v>
      </c>
      <c r="T474" s="27">
        <f>MONTH(Tabla_Gtos_Ingresos7[[#This Row],[Fecha]])</f>
        <v>12</v>
      </c>
      <c r="U474" s="30">
        <f>ROUNDUP(MONTH(Tabla_Gtos_Ingresos7[[#This Row],[Fecha]])/3, 0)</f>
        <v>4</v>
      </c>
      <c r="V474" s="30">
        <f>WEEKNUM(Tabla_Gtos_Ingresos7[[#This Row],[Fecha]])</f>
        <v>53</v>
      </c>
      <c r="W474" s="30">
        <f>(Tabla_Gtos_Ingresos7[[#This Row],[Factor]]*Tabla_Gtos_Ingresos7[[#This Row],[Haber]])+(Tabla_Gtos_Ingresos7[[#This Row],[Factor]]*Tabla_Gtos_Ingresos7[[#This Row],[Debe]])</f>
        <v>400</v>
      </c>
      <c r="X474" s="30">
        <f>VLOOKUP(Tabla_Gtos_Ingresos7[[#This Row],[3 digitos]],PGC_Gtos_e_Ingresos[],3,FALSE)</f>
        <v>1</v>
      </c>
    </row>
    <row r="475" spans="1:24">
      <c r="A475" s="1">
        <v>3017</v>
      </c>
      <c r="B475" s="13">
        <v>40542</v>
      </c>
      <c r="C475" s="15">
        <v>70000230</v>
      </c>
      <c r="D475" s="1" t="s">
        <v>45</v>
      </c>
      <c r="E475" s="1" t="s">
        <v>567</v>
      </c>
      <c r="F475" s="12">
        <v>0</v>
      </c>
      <c r="G475" s="12">
        <v>46.53</v>
      </c>
      <c r="H475" s="26" t="str">
        <f>MID(Tabla_Gtos_Ingresos7[[#This Row],[Subcuenta]],1,4)</f>
        <v>7000</v>
      </c>
      <c r="I475" s="27">
        <f>VALUE(MID(Tabla_Gtos_Ingresos7[[#This Row],[4 digitos]],1,3))</f>
        <v>700</v>
      </c>
      <c r="J475" s="27">
        <f>VALUE(MID(Tabla_Gtos_Ingresos7[[#This Row],[3 digitos]],1,2))</f>
        <v>70</v>
      </c>
      <c r="K475" s="28" t="str">
        <f>VLOOKUP(Tabla_Gtos_Ingresos7[[#This Row],[3 digitos]],PGC_Gtos_e_Ingresos[],4,FALSE)</f>
        <v>1a</v>
      </c>
      <c r="L475" s="30" t="str">
        <f>VLOOKUP(Tabla_Gtos_Ingresos7[[#This Row],[Grupo 1]],Tabla3[],4,FALSE)</f>
        <v>1. Importe Neto Cifra de Negocios</v>
      </c>
      <c r="M475" s="30" t="str">
        <f>VLOOKUP(Tabla_Gtos_Ingresos7[[#This Row],[Grupo 1]],Tabla3[],5,FALSE)</f>
        <v>1.a Ventas</v>
      </c>
      <c r="N475" s="28" t="str">
        <f>VLOOKUP(Tabla_Gtos_Ingresos7[[#This Row],[Grupo 1]],Tabla3[],10,FALSE)</f>
        <v>I</v>
      </c>
      <c r="O475" s="28" t="str">
        <f>VLOOKUP(Tabla_Gtos_Ingresos7[[#This Row],[Grupo 1]],Tabla3[],6,FALSE)</f>
        <v>Explotación</v>
      </c>
      <c r="P475" s="28">
        <f>VLOOKUP(Tabla_Gtos_Ingresos7[[#This Row],[Grupo 1]],Tabla3[],2,FALSE)</f>
        <v>1</v>
      </c>
      <c r="Q475" s="29" t="str">
        <f>VLOOKUP(Tabla_Gtos_Ingresos7[[#This Row],[3 digitos]],PGC_Gtos_e_Ingresos[],2,FALSE)</f>
        <v xml:space="preserve"> Ventas de mercaderías</v>
      </c>
      <c r="R475" s="30" t="str">
        <f>Tabla_Gtos_Ingresos7[[#This Row],[3 digitos]]&amp;"/"&amp;Tabla_Gtos_Ingresos7[[#This Row],[Nombre cuenta]]</f>
        <v>700/ Ventas de mercaderías</v>
      </c>
      <c r="S475" s="30">
        <f>YEAR(Tabla_Gtos_Ingresos7[[#This Row],[Fecha]])</f>
        <v>2010</v>
      </c>
      <c r="T475" s="27">
        <f>MONTH(Tabla_Gtos_Ingresos7[[#This Row],[Fecha]])</f>
        <v>12</v>
      </c>
      <c r="U475" s="30">
        <f>ROUNDUP(MONTH(Tabla_Gtos_Ingresos7[[#This Row],[Fecha]])/3, 0)</f>
        <v>4</v>
      </c>
      <c r="V475" s="30">
        <f>WEEKNUM(Tabla_Gtos_Ingresos7[[#This Row],[Fecha]])</f>
        <v>53</v>
      </c>
      <c r="W475" s="30">
        <f>(Tabla_Gtos_Ingresos7[[#This Row],[Factor]]*Tabla_Gtos_Ingresos7[[#This Row],[Haber]])+(Tabla_Gtos_Ingresos7[[#This Row],[Factor]]*Tabla_Gtos_Ingresos7[[#This Row],[Debe]])</f>
        <v>46.53</v>
      </c>
      <c r="X475" s="30">
        <f>VLOOKUP(Tabla_Gtos_Ingresos7[[#This Row],[3 digitos]],PGC_Gtos_e_Ingresos[],3,FALSE)</f>
        <v>1</v>
      </c>
    </row>
    <row r="476" spans="1:24">
      <c r="A476" s="1">
        <v>3018</v>
      </c>
      <c r="B476" s="13">
        <v>40542</v>
      </c>
      <c r="C476" s="15">
        <v>70000231</v>
      </c>
      <c r="D476" s="1" t="s">
        <v>45</v>
      </c>
      <c r="E476" s="1" t="s">
        <v>263</v>
      </c>
      <c r="F476" s="12">
        <v>0</v>
      </c>
      <c r="G476" s="12">
        <v>2842.36</v>
      </c>
      <c r="H476" s="26" t="str">
        <f>MID(Tabla_Gtos_Ingresos7[[#This Row],[Subcuenta]],1,4)</f>
        <v>7000</v>
      </c>
      <c r="I476" s="27">
        <f>VALUE(MID(Tabla_Gtos_Ingresos7[[#This Row],[4 digitos]],1,3))</f>
        <v>700</v>
      </c>
      <c r="J476" s="27">
        <f>VALUE(MID(Tabla_Gtos_Ingresos7[[#This Row],[3 digitos]],1,2))</f>
        <v>70</v>
      </c>
      <c r="K476" s="28" t="str">
        <f>VLOOKUP(Tabla_Gtos_Ingresos7[[#This Row],[3 digitos]],PGC_Gtos_e_Ingresos[],4,FALSE)</f>
        <v>1a</v>
      </c>
      <c r="L476" s="30" t="str">
        <f>VLOOKUP(Tabla_Gtos_Ingresos7[[#This Row],[Grupo 1]],Tabla3[],4,FALSE)</f>
        <v>1. Importe Neto Cifra de Negocios</v>
      </c>
      <c r="M476" s="30" t="str">
        <f>VLOOKUP(Tabla_Gtos_Ingresos7[[#This Row],[Grupo 1]],Tabla3[],5,FALSE)</f>
        <v>1.a Ventas</v>
      </c>
      <c r="N476" s="28" t="str">
        <f>VLOOKUP(Tabla_Gtos_Ingresos7[[#This Row],[Grupo 1]],Tabla3[],10,FALSE)</f>
        <v>I</v>
      </c>
      <c r="O476" s="28" t="str">
        <f>VLOOKUP(Tabla_Gtos_Ingresos7[[#This Row],[Grupo 1]],Tabla3[],6,FALSE)</f>
        <v>Explotación</v>
      </c>
      <c r="P476" s="28">
        <f>VLOOKUP(Tabla_Gtos_Ingresos7[[#This Row],[Grupo 1]],Tabla3[],2,FALSE)</f>
        <v>1</v>
      </c>
      <c r="Q476" s="29" t="str">
        <f>VLOOKUP(Tabla_Gtos_Ingresos7[[#This Row],[3 digitos]],PGC_Gtos_e_Ingresos[],2,FALSE)</f>
        <v xml:space="preserve"> Ventas de mercaderías</v>
      </c>
      <c r="R476" s="30" t="str">
        <f>Tabla_Gtos_Ingresos7[[#This Row],[3 digitos]]&amp;"/"&amp;Tabla_Gtos_Ingresos7[[#This Row],[Nombre cuenta]]</f>
        <v>700/ Ventas de mercaderías</v>
      </c>
      <c r="S476" s="30">
        <f>YEAR(Tabla_Gtos_Ingresos7[[#This Row],[Fecha]])</f>
        <v>2010</v>
      </c>
      <c r="T476" s="27">
        <f>MONTH(Tabla_Gtos_Ingresos7[[#This Row],[Fecha]])</f>
        <v>12</v>
      </c>
      <c r="U476" s="30">
        <f>ROUNDUP(MONTH(Tabla_Gtos_Ingresos7[[#This Row],[Fecha]])/3, 0)</f>
        <v>4</v>
      </c>
      <c r="V476" s="30">
        <f>WEEKNUM(Tabla_Gtos_Ingresos7[[#This Row],[Fecha]])</f>
        <v>53</v>
      </c>
      <c r="W476" s="30">
        <f>(Tabla_Gtos_Ingresos7[[#This Row],[Factor]]*Tabla_Gtos_Ingresos7[[#This Row],[Haber]])+(Tabla_Gtos_Ingresos7[[#This Row],[Factor]]*Tabla_Gtos_Ingresos7[[#This Row],[Debe]])</f>
        <v>2842.36</v>
      </c>
      <c r="X476" s="30">
        <f>VLOOKUP(Tabla_Gtos_Ingresos7[[#This Row],[3 digitos]],PGC_Gtos_e_Ingresos[],3,FALSE)</f>
        <v>1</v>
      </c>
    </row>
    <row r="477" spans="1:24">
      <c r="A477" s="1">
        <v>3019</v>
      </c>
      <c r="B477" s="13">
        <v>40542</v>
      </c>
      <c r="C477" s="15">
        <v>70000232</v>
      </c>
      <c r="D477" s="1" t="s">
        <v>45</v>
      </c>
      <c r="E477" s="1" t="s">
        <v>651</v>
      </c>
      <c r="F477" s="12">
        <v>0</v>
      </c>
      <c r="G477" s="12">
        <v>332.53</v>
      </c>
      <c r="H477" s="26" t="str">
        <f>MID(Tabla_Gtos_Ingresos7[[#This Row],[Subcuenta]],1,4)</f>
        <v>7000</v>
      </c>
      <c r="I477" s="27">
        <f>VALUE(MID(Tabla_Gtos_Ingresos7[[#This Row],[4 digitos]],1,3))</f>
        <v>700</v>
      </c>
      <c r="J477" s="27">
        <f>VALUE(MID(Tabla_Gtos_Ingresos7[[#This Row],[3 digitos]],1,2))</f>
        <v>70</v>
      </c>
      <c r="K477" s="28" t="str">
        <f>VLOOKUP(Tabla_Gtos_Ingresos7[[#This Row],[3 digitos]],PGC_Gtos_e_Ingresos[],4,FALSE)</f>
        <v>1a</v>
      </c>
      <c r="L477" s="30" t="str">
        <f>VLOOKUP(Tabla_Gtos_Ingresos7[[#This Row],[Grupo 1]],Tabla3[],4,FALSE)</f>
        <v>1. Importe Neto Cifra de Negocios</v>
      </c>
      <c r="M477" s="30" t="str">
        <f>VLOOKUP(Tabla_Gtos_Ingresos7[[#This Row],[Grupo 1]],Tabla3[],5,FALSE)</f>
        <v>1.a Ventas</v>
      </c>
      <c r="N477" s="28" t="str">
        <f>VLOOKUP(Tabla_Gtos_Ingresos7[[#This Row],[Grupo 1]],Tabla3[],10,FALSE)</f>
        <v>I</v>
      </c>
      <c r="O477" s="28" t="str">
        <f>VLOOKUP(Tabla_Gtos_Ingresos7[[#This Row],[Grupo 1]],Tabla3[],6,FALSE)</f>
        <v>Explotación</v>
      </c>
      <c r="P477" s="28">
        <f>VLOOKUP(Tabla_Gtos_Ingresos7[[#This Row],[Grupo 1]],Tabla3[],2,FALSE)</f>
        <v>1</v>
      </c>
      <c r="Q477" s="29" t="str">
        <f>VLOOKUP(Tabla_Gtos_Ingresos7[[#This Row],[3 digitos]],PGC_Gtos_e_Ingresos[],2,FALSE)</f>
        <v xml:space="preserve"> Ventas de mercaderías</v>
      </c>
      <c r="R477" s="30" t="str">
        <f>Tabla_Gtos_Ingresos7[[#This Row],[3 digitos]]&amp;"/"&amp;Tabla_Gtos_Ingresos7[[#This Row],[Nombre cuenta]]</f>
        <v>700/ Ventas de mercaderías</v>
      </c>
      <c r="S477" s="30">
        <f>YEAR(Tabla_Gtos_Ingresos7[[#This Row],[Fecha]])</f>
        <v>2010</v>
      </c>
      <c r="T477" s="27">
        <f>MONTH(Tabla_Gtos_Ingresos7[[#This Row],[Fecha]])</f>
        <v>12</v>
      </c>
      <c r="U477" s="30">
        <f>ROUNDUP(MONTH(Tabla_Gtos_Ingresos7[[#This Row],[Fecha]])/3, 0)</f>
        <v>4</v>
      </c>
      <c r="V477" s="30">
        <f>WEEKNUM(Tabla_Gtos_Ingresos7[[#This Row],[Fecha]])</f>
        <v>53</v>
      </c>
      <c r="W477" s="30">
        <f>(Tabla_Gtos_Ingresos7[[#This Row],[Factor]]*Tabla_Gtos_Ingresos7[[#This Row],[Haber]])+(Tabla_Gtos_Ingresos7[[#This Row],[Factor]]*Tabla_Gtos_Ingresos7[[#This Row],[Debe]])</f>
        <v>332.53</v>
      </c>
      <c r="X477" s="30">
        <f>VLOOKUP(Tabla_Gtos_Ingresos7[[#This Row],[3 digitos]],PGC_Gtos_e_Ingresos[],3,FALSE)</f>
        <v>1</v>
      </c>
    </row>
    <row r="478" spans="1:24">
      <c r="A478" s="1">
        <v>3020</v>
      </c>
      <c r="B478" s="13">
        <v>40542</v>
      </c>
      <c r="C478" s="15">
        <v>70000233</v>
      </c>
      <c r="D478" s="1" t="s">
        <v>45</v>
      </c>
      <c r="E478" s="1" t="s">
        <v>63</v>
      </c>
      <c r="F478" s="12">
        <v>0</v>
      </c>
      <c r="G478" s="12">
        <v>409.92</v>
      </c>
      <c r="H478" s="26" t="str">
        <f>MID(Tabla_Gtos_Ingresos7[[#This Row],[Subcuenta]],1,4)</f>
        <v>7000</v>
      </c>
      <c r="I478" s="27">
        <f>VALUE(MID(Tabla_Gtos_Ingresos7[[#This Row],[4 digitos]],1,3))</f>
        <v>700</v>
      </c>
      <c r="J478" s="27">
        <f>VALUE(MID(Tabla_Gtos_Ingresos7[[#This Row],[3 digitos]],1,2))</f>
        <v>70</v>
      </c>
      <c r="K478" s="28" t="str">
        <f>VLOOKUP(Tabla_Gtos_Ingresos7[[#This Row],[3 digitos]],PGC_Gtos_e_Ingresos[],4,FALSE)</f>
        <v>1a</v>
      </c>
      <c r="L478" s="30" t="str">
        <f>VLOOKUP(Tabla_Gtos_Ingresos7[[#This Row],[Grupo 1]],Tabla3[],4,FALSE)</f>
        <v>1. Importe Neto Cifra de Negocios</v>
      </c>
      <c r="M478" s="30" t="str">
        <f>VLOOKUP(Tabla_Gtos_Ingresos7[[#This Row],[Grupo 1]],Tabla3[],5,FALSE)</f>
        <v>1.a Ventas</v>
      </c>
      <c r="N478" s="28" t="str">
        <f>VLOOKUP(Tabla_Gtos_Ingresos7[[#This Row],[Grupo 1]],Tabla3[],10,FALSE)</f>
        <v>I</v>
      </c>
      <c r="O478" s="28" t="str">
        <f>VLOOKUP(Tabla_Gtos_Ingresos7[[#This Row],[Grupo 1]],Tabla3[],6,FALSE)</f>
        <v>Explotación</v>
      </c>
      <c r="P478" s="28">
        <f>VLOOKUP(Tabla_Gtos_Ingresos7[[#This Row],[Grupo 1]],Tabla3[],2,FALSE)</f>
        <v>1</v>
      </c>
      <c r="Q478" s="29" t="str">
        <f>VLOOKUP(Tabla_Gtos_Ingresos7[[#This Row],[3 digitos]],PGC_Gtos_e_Ingresos[],2,FALSE)</f>
        <v xml:space="preserve"> Ventas de mercaderías</v>
      </c>
      <c r="R478" s="30" t="str">
        <f>Tabla_Gtos_Ingresos7[[#This Row],[3 digitos]]&amp;"/"&amp;Tabla_Gtos_Ingresos7[[#This Row],[Nombre cuenta]]</f>
        <v>700/ Ventas de mercaderías</v>
      </c>
      <c r="S478" s="30">
        <f>YEAR(Tabla_Gtos_Ingresos7[[#This Row],[Fecha]])</f>
        <v>2010</v>
      </c>
      <c r="T478" s="27">
        <f>MONTH(Tabla_Gtos_Ingresos7[[#This Row],[Fecha]])</f>
        <v>12</v>
      </c>
      <c r="U478" s="30">
        <f>ROUNDUP(MONTH(Tabla_Gtos_Ingresos7[[#This Row],[Fecha]])/3, 0)</f>
        <v>4</v>
      </c>
      <c r="V478" s="30">
        <f>WEEKNUM(Tabla_Gtos_Ingresos7[[#This Row],[Fecha]])</f>
        <v>53</v>
      </c>
      <c r="W478" s="30">
        <f>(Tabla_Gtos_Ingresos7[[#This Row],[Factor]]*Tabla_Gtos_Ingresos7[[#This Row],[Haber]])+(Tabla_Gtos_Ingresos7[[#This Row],[Factor]]*Tabla_Gtos_Ingresos7[[#This Row],[Debe]])</f>
        <v>409.92</v>
      </c>
      <c r="X478" s="30">
        <f>VLOOKUP(Tabla_Gtos_Ingresos7[[#This Row],[3 digitos]],PGC_Gtos_e_Ingresos[],3,FALSE)</f>
        <v>1</v>
      </c>
    </row>
    <row r="479" spans="1:24">
      <c r="A479" s="1">
        <v>3021</v>
      </c>
      <c r="B479" s="13">
        <v>40542</v>
      </c>
      <c r="C479" s="15">
        <v>70000234</v>
      </c>
      <c r="D479" s="1" t="s">
        <v>45</v>
      </c>
      <c r="E479" s="1" t="s">
        <v>427</v>
      </c>
      <c r="F479" s="12">
        <v>0</v>
      </c>
      <c r="G479" s="12">
        <v>1285.51</v>
      </c>
      <c r="H479" s="26" t="str">
        <f>MID(Tabla_Gtos_Ingresos7[[#This Row],[Subcuenta]],1,4)</f>
        <v>7000</v>
      </c>
      <c r="I479" s="27">
        <f>VALUE(MID(Tabla_Gtos_Ingresos7[[#This Row],[4 digitos]],1,3))</f>
        <v>700</v>
      </c>
      <c r="J479" s="27">
        <f>VALUE(MID(Tabla_Gtos_Ingresos7[[#This Row],[3 digitos]],1,2))</f>
        <v>70</v>
      </c>
      <c r="K479" s="28" t="str">
        <f>VLOOKUP(Tabla_Gtos_Ingresos7[[#This Row],[3 digitos]],PGC_Gtos_e_Ingresos[],4,FALSE)</f>
        <v>1a</v>
      </c>
      <c r="L479" s="30" t="str">
        <f>VLOOKUP(Tabla_Gtos_Ingresos7[[#This Row],[Grupo 1]],Tabla3[],4,FALSE)</f>
        <v>1. Importe Neto Cifra de Negocios</v>
      </c>
      <c r="M479" s="30" t="str">
        <f>VLOOKUP(Tabla_Gtos_Ingresos7[[#This Row],[Grupo 1]],Tabla3[],5,FALSE)</f>
        <v>1.a Ventas</v>
      </c>
      <c r="N479" s="28" t="str">
        <f>VLOOKUP(Tabla_Gtos_Ingresos7[[#This Row],[Grupo 1]],Tabla3[],10,FALSE)</f>
        <v>I</v>
      </c>
      <c r="O479" s="28" t="str">
        <f>VLOOKUP(Tabla_Gtos_Ingresos7[[#This Row],[Grupo 1]],Tabla3[],6,FALSE)</f>
        <v>Explotación</v>
      </c>
      <c r="P479" s="28">
        <f>VLOOKUP(Tabla_Gtos_Ingresos7[[#This Row],[Grupo 1]],Tabla3[],2,FALSE)</f>
        <v>1</v>
      </c>
      <c r="Q479" s="29" t="str">
        <f>VLOOKUP(Tabla_Gtos_Ingresos7[[#This Row],[3 digitos]],PGC_Gtos_e_Ingresos[],2,FALSE)</f>
        <v xml:space="preserve"> Ventas de mercaderías</v>
      </c>
      <c r="R479" s="30" t="str">
        <f>Tabla_Gtos_Ingresos7[[#This Row],[3 digitos]]&amp;"/"&amp;Tabla_Gtos_Ingresos7[[#This Row],[Nombre cuenta]]</f>
        <v>700/ Ventas de mercaderías</v>
      </c>
      <c r="S479" s="30">
        <f>YEAR(Tabla_Gtos_Ingresos7[[#This Row],[Fecha]])</f>
        <v>2010</v>
      </c>
      <c r="T479" s="27">
        <f>MONTH(Tabla_Gtos_Ingresos7[[#This Row],[Fecha]])</f>
        <v>12</v>
      </c>
      <c r="U479" s="30">
        <f>ROUNDUP(MONTH(Tabla_Gtos_Ingresos7[[#This Row],[Fecha]])/3, 0)</f>
        <v>4</v>
      </c>
      <c r="V479" s="30">
        <f>WEEKNUM(Tabla_Gtos_Ingresos7[[#This Row],[Fecha]])</f>
        <v>53</v>
      </c>
      <c r="W479" s="30">
        <f>(Tabla_Gtos_Ingresos7[[#This Row],[Factor]]*Tabla_Gtos_Ingresos7[[#This Row],[Haber]])+(Tabla_Gtos_Ingresos7[[#This Row],[Factor]]*Tabla_Gtos_Ingresos7[[#This Row],[Debe]])</f>
        <v>1285.51</v>
      </c>
      <c r="X479" s="30">
        <f>VLOOKUP(Tabla_Gtos_Ingresos7[[#This Row],[3 digitos]],PGC_Gtos_e_Ingresos[],3,FALSE)</f>
        <v>1</v>
      </c>
    </row>
    <row r="480" spans="1:24">
      <c r="A480" s="1">
        <v>3022</v>
      </c>
      <c r="B480" s="13">
        <v>40542</v>
      </c>
      <c r="C480" s="15">
        <v>70000235</v>
      </c>
      <c r="D480" s="1" t="s">
        <v>45</v>
      </c>
      <c r="E480" s="1" t="s">
        <v>264</v>
      </c>
      <c r="F480" s="12">
        <v>0</v>
      </c>
      <c r="G480" s="12">
        <v>202.4</v>
      </c>
      <c r="H480" s="26" t="str">
        <f>MID(Tabla_Gtos_Ingresos7[[#This Row],[Subcuenta]],1,4)</f>
        <v>7000</v>
      </c>
      <c r="I480" s="27">
        <f>VALUE(MID(Tabla_Gtos_Ingresos7[[#This Row],[4 digitos]],1,3))</f>
        <v>700</v>
      </c>
      <c r="J480" s="27">
        <f>VALUE(MID(Tabla_Gtos_Ingresos7[[#This Row],[3 digitos]],1,2))</f>
        <v>70</v>
      </c>
      <c r="K480" s="28" t="str">
        <f>VLOOKUP(Tabla_Gtos_Ingresos7[[#This Row],[3 digitos]],PGC_Gtos_e_Ingresos[],4,FALSE)</f>
        <v>1a</v>
      </c>
      <c r="L480" s="30" t="str">
        <f>VLOOKUP(Tabla_Gtos_Ingresos7[[#This Row],[Grupo 1]],Tabla3[],4,FALSE)</f>
        <v>1. Importe Neto Cifra de Negocios</v>
      </c>
      <c r="M480" s="30" t="str">
        <f>VLOOKUP(Tabla_Gtos_Ingresos7[[#This Row],[Grupo 1]],Tabla3[],5,FALSE)</f>
        <v>1.a Ventas</v>
      </c>
      <c r="N480" s="28" t="str">
        <f>VLOOKUP(Tabla_Gtos_Ingresos7[[#This Row],[Grupo 1]],Tabla3[],10,FALSE)</f>
        <v>I</v>
      </c>
      <c r="O480" s="28" t="str">
        <f>VLOOKUP(Tabla_Gtos_Ingresos7[[#This Row],[Grupo 1]],Tabla3[],6,FALSE)</f>
        <v>Explotación</v>
      </c>
      <c r="P480" s="28">
        <f>VLOOKUP(Tabla_Gtos_Ingresos7[[#This Row],[Grupo 1]],Tabla3[],2,FALSE)</f>
        <v>1</v>
      </c>
      <c r="Q480" s="29" t="str">
        <f>VLOOKUP(Tabla_Gtos_Ingresos7[[#This Row],[3 digitos]],PGC_Gtos_e_Ingresos[],2,FALSE)</f>
        <v xml:space="preserve"> Ventas de mercaderías</v>
      </c>
      <c r="R480" s="30" t="str">
        <f>Tabla_Gtos_Ingresos7[[#This Row],[3 digitos]]&amp;"/"&amp;Tabla_Gtos_Ingresos7[[#This Row],[Nombre cuenta]]</f>
        <v>700/ Ventas de mercaderías</v>
      </c>
      <c r="S480" s="30">
        <f>YEAR(Tabla_Gtos_Ingresos7[[#This Row],[Fecha]])</f>
        <v>2010</v>
      </c>
      <c r="T480" s="27">
        <f>MONTH(Tabla_Gtos_Ingresos7[[#This Row],[Fecha]])</f>
        <v>12</v>
      </c>
      <c r="U480" s="30">
        <f>ROUNDUP(MONTH(Tabla_Gtos_Ingresos7[[#This Row],[Fecha]])/3, 0)</f>
        <v>4</v>
      </c>
      <c r="V480" s="30">
        <f>WEEKNUM(Tabla_Gtos_Ingresos7[[#This Row],[Fecha]])</f>
        <v>53</v>
      </c>
      <c r="W480" s="30">
        <f>(Tabla_Gtos_Ingresos7[[#This Row],[Factor]]*Tabla_Gtos_Ingresos7[[#This Row],[Haber]])+(Tabla_Gtos_Ingresos7[[#This Row],[Factor]]*Tabla_Gtos_Ingresos7[[#This Row],[Debe]])</f>
        <v>202.4</v>
      </c>
      <c r="X480" s="30">
        <f>VLOOKUP(Tabla_Gtos_Ingresos7[[#This Row],[3 digitos]],PGC_Gtos_e_Ingresos[],3,FALSE)</f>
        <v>1</v>
      </c>
    </row>
    <row r="481" spans="1:24">
      <c r="A481" s="1">
        <v>3023</v>
      </c>
      <c r="B481" s="13">
        <v>40542</v>
      </c>
      <c r="C481" s="15">
        <v>70000236</v>
      </c>
      <c r="D481" s="1" t="s">
        <v>45</v>
      </c>
      <c r="E481" s="1" t="s">
        <v>627</v>
      </c>
      <c r="F481" s="12">
        <v>0</v>
      </c>
      <c r="G481" s="12">
        <v>668.44</v>
      </c>
      <c r="H481" s="26" t="str">
        <f>MID(Tabla_Gtos_Ingresos7[[#This Row],[Subcuenta]],1,4)</f>
        <v>7000</v>
      </c>
      <c r="I481" s="27">
        <f>VALUE(MID(Tabla_Gtos_Ingresos7[[#This Row],[4 digitos]],1,3))</f>
        <v>700</v>
      </c>
      <c r="J481" s="27">
        <f>VALUE(MID(Tabla_Gtos_Ingresos7[[#This Row],[3 digitos]],1,2))</f>
        <v>70</v>
      </c>
      <c r="K481" s="28" t="str">
        <f>VLOOKUP(Tabla_Gtos_Ingresos7[[#This Row],[3 digitos]],PGC_Gtos_e_Ingresos[],4,FALSE)</f>
        <v>1a</v>
      </c>
      <c r="L481" s="30" t="str">
        <f>VLOOKUP(Tabla_Gtos_Ingresos7[[#This Row],[Grupo 1]],Tabla3[],4,FALSE)</f>
        <v>1. Importe Neto Cifra de Negocios</v>
      </c>
      <c r="M481" s="30" t="str">
        <f>VLOOKUP(Tabla_Gtos_Ingresos7[[#This Row],[Grupo 1]],Tabla3[],5,FALSE)</f>
        <v>1.a Ventas</v>
      </c>
      <c r="N481" s="28" t="str">
        <f>VLOOKUP(Tabla_Gtos_Ingresos7[[#This Row],[Grupo 1]],Tabla3[],10,FALSE)</f>
        <v>I</v>
      </c>
      <c r="O481" s="28" t="str">
        <f>VLOOKUP(Tabla_Gtos_Ingresos7[[#This Row],[Grupo 1]],Tabla3[],6,FALSE)</f>
        <v>Explotación</v>
      </c>
      <c r="P481" s="28">
        <f>VLOOKUP(Tabla_Gtos_Ingresos7[[#This Row],[Grupo 1]],Tabla3[],2,FALSE)</f>
        <v>1</v>
      </c>
      <c r="Q481" s="29" t="str">
        <f>VLOOKUP(Tabla_Gtos_Ingresos7[[#This Row],[3 digitos]],PGC_Gtos_e_Ingresos[],2,FALSE)</f>
        <v xml:space="preserve"> Ventas de mercaderías</v>
      </c>
      <c r="R481" s="30" t="str">
        <f>Tabla_Gtos_Ingresos7[[#This Row],[3 digitos]]&amp;"/"&amp;Tabla_Gtos_Ingresos7[[#This Row],[Nombre cuenta]]</f>
        <v>700/ Ventas de mercaderías</v>
      </c>
      <c r="S481" s="30">
        <f>YEAR(Tabla_Gtos_Ingresos7[[#This Row],[Fecha]])</f>
        <v>2010</v>
      </c>
      <c r="T481" s="27">
        <f>MONTH(Tabla_Gtos_Ingresos7[[#This Row],[Fecha]])</f>
        <v>12</v>
      </c>
      <c r="U481" s="30">
        <f>ROUNDUP(MONTH(Tabla_Gtos_Ingresos7[[#This Row],[Fecha]])/3, 0)</f>
        <v>4</v>
      </c>
      <c r="V481" s="30">
        <f>WEEKNUM(Tabla_Gtos_Ingresos7[[#This Row],[Fecha]])</f>
        <v>53</v>
      </c>
      <c r="W481" s="30">
        <f>(Tabla_Gtos_Ingresos7[[#This Row],[Factor]]*Tabla_Gtos_Ingresos7[[#This Row],[Haber]])+(Tabla_Gtos_Ingresos7[[#This Row],[Factor]]*Tabla_Gtos_Ingresos7[[#This Row],[Debe]])</f>
        <v>668.44</v>
      </c>
      <c r="X481" s="30">
        <f>VLOOKUP(Tabla_Gtos_Ingresos7[[#This Row],[3 digitos]],PGC_Gtos_e_Ingresos[],3,FALSE)</f>
        <v>1</v>
      </c>
    </row>
    <row r="482" spans="1:24">
      <c r="A482" s="1">
        <v>3024</v>
      </c>
      <c r="B482" s="13">
        <v>40542</v>
      </c>
      <c r="C482" s="15">
        <v>70000237</v>
      </c>
      <c r="D482" s="1" t="s">
        <v>45</v>
      </c>
      <c r="E482" s="1" t="s">
        <v>595</v>
      </c>
      <c r="F482" s="12">
        <v>0</v>
      </c>
      <c r="G482" s="12">
        <v>87.78</v>
      </c>
      <c r="H482" s="26" t="str">
        <f>MID(Tabla_Gtos_Ingresos7[[#This Row],[Subcuenta]],1,4)</f>
        <v>7000</v>
      </c>
      <c r="I482" s="27">
        <f>VALUE(MID(Tabla_Gtos_Ingresos7[[#This Row],[4 digitos]],1,3))</f>
        <v>700</v>
      </c>
      <c r="J482" s="27">
        <f>VALUE(MID(Tabla_Gtos_Ingresos7[[#This Row],[3 digitos]],1,2))</f>
        <v>70</v>
      </c>
      <c r="K482" s="28" t="str">
        <f>VLOOKUP(Tabla_Gtos_Ingresos7[[#This Row],[3 digitos]],PGC_Gtos_e_Ingresos[],4,FALSE)</f>
        <v>1a</v>
      </c>
      <c r="L482" s="30" t="str">
        <f>VLOOKUP(Tabla_Gtos_Ingresos7[[#This Row],[Grupo 1]],Tabla3[],4,FALSE)</f>
        <v>1. Importe Neto Cifra de Negocios</v>
      </c>
      <c r="M482" s="30" t="str">
        <f>VLOOKUP(Tabla_Gtos_Ingresos7[[#This Row],[Grupo 1]],Tabla3[],5,FALSE)</f>
        <v>1.a Ventas</v>
      </c>
      <c r="N482" s="28" t="str">
        <f>VLOOKUP(Tabla_Gtos_Ingresos7[[#This Row],[Grupo 1]],Tabla3[],10,FALSE)</f>
        <v>I</v>
      </c>
      <c r="O482" s="28" t="str">
        <f>VLOOKUP(Tabla_Gtos_Ingresos7[[#This Row],[Grupo 1]],Tabla3[],6,FALSE)</f>
        <v>Explotación</v>
      </c>
      <c r="P482" s="28">
        <f>VLOOKUP(Tabla_Gtos_Ingresos7[[#This Row],[Grupo 1]],Tabla3[],2,FALSE)</f>
        <v>1</v>
      </c>
      <c r="Q482" s="29" t="str">
        <f>VLOOKUP(Tabla_Gtos_Ingresos7[[#This Row],[3 digitos]],PGC_Gtos_e_Ingresos[],2,FALSE)</f>
        <v xml:space="preserve"> Ventas de mercaderías</v>
      </c>
      <c r="R482" s="30" t="str">
        <f>Tabla_Gtos_Ingresos7[[#This Row],[3 digitos]]&amp;"/"&amp;Tabla_Gtos_Ingresos7[[#This Row],[Nombre cuenta]]</f>
        <v>700/ Ventas de mercaderías</v>
      </c>
      <c r="S482" s="30">
        <f>YEAR(Tabla_Gtos_Ingresos7[[#This Row],[Fecha]])</f>
        <v>2010</v>
      </c>
      <c r="T482" s="27">
        <f>MONTH(Tabla_Gtos_Ingresos7[[#This Row],[Fecha]])</f>
        <v>12</v>
      </c>
      <c r="U482" s="30">
        <f>ROUNDUP(MONTH(Tabla_Gtos_Ingresos7[[#This Row],[Fecha]])/3, 0)</f>
        <v>4</v>
      </c>
      <c r="V482" s="30">
        <f>WEEKNUM(Tabla_Gtos_Ingresos7[[#This Row],[Fecha]])</f>
        <v>53</v>
      </c>
      <c r="W482" s="30">
        <f>(Tabla_Gtos_Ingresos7[[#This Row],[Factor]]*Tabla_Gtos_Ingresos7[[#This Row],[Haber]])+(Tabla_Gtos_Ingresos7[[#This Row],[Factor]]*Tabla_Gtos_Ingresos7[[#This Row],[Debe]])</f>
        <v>87.78</v>
      </c>
      <c r="X482" s="30">
        <f>VLOOKUP(Tabla_Gtos_Ingresos7[[#This Row],[3 digitos]],PGC_Gtos_e_Ingresos[],3,FALSE)</f>
        <v>1</v>
      </c>
    </row>
    <row r="483" spans="1:24">
      <c r="A483" s="1">
        <v>3025</v>
      </c>
      <c r="B483" s="13">
        <v>40542</v>
      </c>
      <c r="C483" s="15">
        <v>70000238</v>
      </c>
      <c r="D483" s="1" t="s">
        <v>45</v>
      </c>
      <c r="E483" s="1" t="s">
        <v>726</v>
      </c>
      <c r="F483" s="12">
        <v>0</v>
      </c>
      <c r="G483" s="12">
        <v>101.44</v>
      </c>
      <c r="H483" s="26" t="str">
        <f>MID(Tabla_Gtos_Ingresos7[[#This Row],[Subcuenta]],1,4)</f>
        <v>7000</v>
      </c>
      <c r="I483" s="27">
        <f>VALUE(MID(Tabla_Gtos_Ingresos7[[#This Row],[4 digitos]],1,3))</f>
        <v>700</v>
      </c>
      <c r="J483" s="27">
        <f>VALUE(MID(Tabla_Gtos_Ingresos7[[#This Row],[3 digitos]],1,2))</f>
        <v>70</v>
      </c>
      <c r="K483" s="28" t="str">
        <f>VLOOKUP(Tabla_Gtos_Ingresos7[[#This Row],[3 digitos]],PGC_Gtos_e_Ingresos[],4,FALSE)</f>
        <v>1a</v>
      </c>
      <c r="L483" s="30" t="str">
        <f>VLOOKUP(Tabla_Gtos_Ingresos7[[#This Row],[Grupo 1]],Tabla3[],4,FALSE)</f>
        <v>1. Importe Neto Cifra de Negocios</v>
      </c>
      <c r="M483" s="30" t="str">
        <f>VLOOKUP(Tabla_Gtos_Ingresos7[[#This Row],[Grupo 1]],Tabla3[],5,FALSE)</f>
        <v>1.a Ventas</v>
      </c>
      <c r="N483" s="28" t="str">
        <f>VLOOKUP(Tabla_Gtos_Ingresos7[[#This Row],[Grupo 1]],Tabla3[],10,FALSE)</f>
        <v>I</v>
      </c>
      <c r="O483" s="28" t="str">
        <f>VLOOKUP(Tabla_Gtos_Ingresos7[[#This Row],[Grupo 1]],Tabla3[],6,FALSE)</f>
        <v>Explotación</v>
      </c>
      <c r="P483" s="28">
        <f>VLOOKUP(Tabla_Gtos_Ingresos7[[#This Row],[Grupo 1]],Tabla3[],2,FALSE)</f>
        <v>1</v>
      </c>
      <c r="Q483" s="29" t="str">
        <f>VLOOKUP(Tabla_Gtos_Ingresos7[[#This Row],[3 digitos]],PGC_Gtos_e_Ingresos[],2,FALSE)</f>
        <v xml:space="preserve"> Ventas de mercaderías</v>
      </c>
      <c r="R483" s="30" t="str">
        <f>Tabla_Gtos_Ingresos7[[#This Row],[3 digitos]]&amp;"/"&amp;Tabla_Gtos_Ingresos7[[#This Row],[Nombre cuenta]]</f>
        <v>700/ Ventas de mercaderías</v>
      </c>
      <c r="S483" s="30">
        <f>YEAR(Tabla_Gtos_Ingresos7[[#This Row],[Fecha]])</f>
        <v>2010</v>
      </c>
      <c r="T483" s="27">
        <f>MONTH(Tabla_Gtos_Ingresos7[[#This Row],[Fecha]])</f>
        <v>12</v>
      </c>
      <c r="U483" s="30">
        <f>ROUNDUP(MONTH(Tabla_Gtos_Ingresos7[[#This Row],[Fecha]])/3, 0)</f>
        <v>4</v>
      </c>
      <c r="V483" s="30">
        <f>WEEKNUM(Tabla_Gtos_Ingresos7[[#This Row],[Fecha]])</f>
        <v>53</v>
      </c>
      <c r="W483" s="30">
        <f>(Tabla_Gtos_Ingresos7[[#This Row],[Factor]]*Tabla_Gtos_Ingresos7[[#This Row],[Haber]])+(Tabla_Gtos_Ingresos7[[#This Row],[Factor]]*Tabla_Gtos_Ingresos7[[#This Row],[Debe]])</f>
        <v>101.44</v>
      </c>
      <c r="X483" s="30">
        <f>VLOOKUP(Tabla_Gtos_Ingresos7[[#This Row],[3 digitos]],PGC_Gtos_e_Ingresos[],3,FALSE)</f>
        <v>1</v>
      </c>
    </row>
    <row r="484" spans="1:24">
      <c r="A484" s="1">
        <v>3026</v>
      </c>
      <c r="B484" s="13">
        <v>40542</v>
      </c>
      <c r="C484" s="15">
        <v>70000239</v>
      </c>
      <c r="D484" s="1" t="s">
        <v>45</v>
      </c>
      <c r="E484" s="2" t="s">
        <v>631</v>
      </c>
      <c r="F484" s="12">
        <v>0</v>
      </c>
      <c r="G484" s="12">
        <v>146.85</v>
      </c>
      <c r="H484" s="26" t="str">
        <f>MID(Tabla_Gtos_Ingresos7[[#This Row],[Subcuenta]],1,4)</f>
        <v>7000</v>
      </c>
      <c r="I484" s="27">
        <f>VALUE(MID(Tabla_Gtos_Ingresos7[[#This Row],[4 digitos]],1,3))</f>
        <v>700</v>
      </c>
      <c r="J484" s="27">
        <f>VALUE(MID(Tabla_Gtos_Ingresos7[[#This Row],[3 digitos]],1,2))</f>
        <v>70</v>
      </c>
      <c r="K484" s="28" t="str">
        <f>VLOOKUP(Tabla_Gtos_Ingresos7[[#This Row],[3 digitos]],PGC_Gtos_e_Ingresos[],4,FALSE)</f>
        <v>1a</v>
      </c>
      <c r="L484" s="30" t="str">
        <f>VLOOKUP(Tabla_Gtos_Ingresos7[[#This Row],[Grupo 1]],Tabla3[],4,FALSE)</f>
        <v>1. Importe Neto Cifra de Negocios</v>
      </c>
      <c r="M484" s="30" t="str">
        <f>VLOOKUP(Tabla_Gtos_Ingresos7[[#This Row],[Grupo 1]],Tabla3[],5,FALSE)</f>
        <v>1.a Ventas</v>
      </c>
      <c r="N484" s="28" t="str">
        <f>VLOOKUP(Tabla_Gtos_Ingresos7[[#This Row],[Grupo 1]],Tabla3[],10,FALSE)</f>
        <v>I</v>
      </c>
      <c r="O484" s="28" t="str">
        <f>VLOOKUP(Tabla_Gtos_Ingresos7[[#This Row],[Grupo 1]],Tabla3[],6,FALSE)</f>
        <v>Explotación</v>
      </c>
      <c r="P484" s="28">
        <f>VLOOKUP(Tabla_Gtos_Ingresos7[[#This Row],[Grupo 1]],Tabla3[],2,FALSE)</f>
        <v>1</v>
      </c>
      <c r="Q484" s="29" t="str">
        <f>VLOOKUP(Tabla_Gtos_Ingresos7[[#This Row],[3 digitos]],PGC_Gtos_e_Ingresos[],2,FALSE)</f>
        <v xml:space="preserve"> Ventas de mercaderías</v>
      </c>
      <c r="R484" s="30" t="str">
        <f>Tabla_Gtos_Ingresos7[[#This Row],[3 digitos]]&amp;"/"&amp;Tabla_Gtos_Ingresos7[[#This Row],[Nombre cuenta]]</f>
        <v>700/ Ventas de mercaderías</v>
      </c>
      <c r="S484" s="30">
        <f>YEAR(Tabla_Gtos_Ingresos7[[#This Row],[Fecha]])</f>
        <v>2010</v>
      </c>
      <c r="T484" s="27">
        <f>MONTH(Tabla_Gtos_Ingresos7[[#This Row],[Fecha]])</f>
        <v>12</v>
      </c>
      <c r="U484" s="30">
        <f>ROUNDUP(MONTH(Tabla_Gtos_Ingresos7[[#This Row],[Fecha]])/3, 0)</f>
        <v>4</v>
      </c>
      <c r="V484" s="30">
        <f>WEEKNUM(Tabla_Gtos_Ingresos7[[#This Row],[Fecha]])</f>
        <v>53</v>
      </c>
      <c r="W484" s="30">
        <f>(Tabla_Gtos_Ingresos7[[#This Row],[Factor]]*Tabla_Gtos_Ingresos7[[#This Row],[Haber]])+(Tabla_Gtos_Ingresos7[[#This Row],[Factor]]*Tabla_Gtos_Ingresos7[[#This Row],[Debe]])</f>
        <v>146.85</v>
      </c>
      <c r="X484" s="30">
        <f>VLOOKUP(Tabla_Gtos_Ingresos7[[#This Row],[3 digitos]],PGC_Gtos_e_Ingresos[],3,FALSE)</f>
        <v>1</v>
      </c>
    </row>
    <row r="485" spans="1:24">
      <c r="A485" s="1">
        <v>3027</v>
      </c>
      <c r="B485" s="13">
        <v>40542</v>
      </c>
      <c r="C485" s="15">
        <v>70000240</v>
      </c>
      <c r="D485" s="1" t="s">
        <v>45</v>
      </c>
      <c r="E485" s="1" t="s">
        <v>628</v>
      </c>
      <c r="F485" s="12">
        <v>0</v>
      </c>
      <c r="G485" s="12">
        <v>134.97</v>
      </c>
      <c r="H485" s="26" t="str">
        <f>MID(Tabla_Gtos_Ingresos7[[#This Row],[Subcuenta]],1,4)</f>
        <v>7000</v>
      </c>
      <c r="I485" s="27">
        <f>VALUE(MID(Tabla_Gtos_Ingresos7[[#This Row],[4 digitos]],1,3))</f>
        <v>700</v>
      </c>
      <c r="J485" s="27">
        <f>VALUE(MID(Tabla_Gtos_Ingresos7[[#This Row],[3 digitos]],1,2))</f>
        <v>70</v>
      </c>
      <c r="K485" s="28" t="str">
        <f>VLOOKUP(Tabla_Gtos_Ingresos7[[#This Row],[3 digitos]],PGC_Gtos_e_Ingresos[],4,FALSE)</f>
        <v>1a</v>
      </c>
      <c r="L485" s="30" t="str">
        <f>VLOOKUP(Tabla_Gtos_Ingresos7[[#This Row],[Grupo 1]],Tabla3[],4,FALSE)</f>
        <v>1. Importe Neto Cifra de Negocios</v>
      </c>
      <c r="M485" s="30" t="str">
        <f>VLOOKUP(Tabla_Gtos_Ingresos7[[#This Row],[Grupo 1]],Tabla3[],5,FALSE)</f>
        <v>1.a Ventas</v>
      </c>
      <c r="N485" s="28" t="str">
        <f>VLOOKUP(Tabla_Gtos_Ingresos7[[#This Row],[Grupo 1]],Tabla3[],10,FALSE)</f>
        <v>I</v>
      </c>
      <c r="O485" s="28" t="str">
        <f>VLOOKUP(Tabla_Gtos_Ingresos7[[#This Row],[Grupo 1]],Tabla3[],6,FALSE)</f>
        <v>Explotación</v>
      </c>
      <c r="P485" s="28">
        <f>VLOOKUP(Tabla_Gtos_Ingresos7[[#This Row],[Grupo 1]],Tabla3[],2,FALSE)</f>
        <v>1</v>
      </c>
      <c r="Q485" s="29" t="str">
        <f>VLOOKUP(Tabla_Gtos_Ingresos7[[#This Row],[3 digitos]],PGC_Gtos_e_Ingresos[],2,FALSE)</f>
        <v xml:space="preserve"> Ventas de mercaderías</v>
      </c>
      <c r="R485" s="30" t="str">
        <f>Tabla_Gtos_Ingresos7[[#This Row],[3 digitos]]&amp;"/"&amp;Tabla_Gtos_Ingresos7[[#This Row],[Nombre cuenta]]</f>
        <v>700/ Ventas de mercaderías</v>
      </c>
      <c r="S485" s="30">
        <f>YEAR(Tabla_Gtos_Ingresos7[[#This Row],[Fecha]])</f>
        <v>2010</v>
      </c>
      <c r="T485" s="27">
        <f>MONTH(Tabla_Gtos_Ingresos7[[#This Row],[Fecha]])</f>
        <v>12</v>
      </c>
      <c r="U485" s="30">
        <f>ROUNDUP(MONTH(Tabla_Gtos_Ingresos7[[#This Row],[Fecha]])/3, 0)</f>
        <v>4</v>
      </c>
      <c r="V485" s="30">
        <f>WEEKNUM(Tabla_Gtos_Ingresos7[[#This Row],[Fecha]])</f>
        <v>53</v>
      </c>
      <c r="W485" s="30">
        <f>(Tabla_Gtos_Ingresos7[[#This Row],[Factor]]*Tabla_Gtos_Ingresos7[[#This Row],[Haber]])+(Tabla_Gtos_Ingresos7[[#This Row],[Factor]]*Tabla_Gtos_Ingresos7[[#This Row],[Debe]])</f>
        <v>134.97</v>
      </c>
      <c r="X485" s="30">
        <f>VLOOKUP(Tabla_Gtos_Ingresos7[[#This Row],[3 digitos]],PGC_Gtos_e_Ingresos[],3,FALSE)</f>
        <v>1</v>
      </c>
    </row>
    <row r="486" spans="1:24">
      <c r="A486" s="1">
        <v>3028</v>
      </c>
      <c r="B486" s="13">
        <v>40542</v>
      </c>
      <c r="C486" s="15">
        <v>70000241</v>
      </c>
      <c r="D486" s="1" t="s">
        <v>45</v>
      </c>
      <c r="E486" s="1" t="s">
        <v>554</v>
      </c>
      <c r="F486" s="12">
        <v>0</v>
      </c>
      <c r="G486" s="12">
        <v>33</v>
      </c>
      <c r="H486" s="26" t="str">
        <f>MID(Tabla_Gtos_Ingresos7[[#This Row],[Subcuenta]],1,4)</f>
        <v>7000</v>
      </c>
      <c r="I486" s="27">
        <f>VALUE(MID(Tabla_Gtos_Ingresos7[[#This Row],[4 digitos]],1,3))</f>
        <v>700</v>
      </c>
      <c r="J486" s="27">
        <f>VALUE(MID(Tabla_Gtos_Ingresos7[[#This Row],[3 digitos]],1,2))</f>
        <v>70</v>
      </c>
      <c r="K486" s="28" t="str">
        <f>VLOOKUP(Tabla_Gtos_Ingresos7[[#This Row],[3 digitos]],PGC_Gtos_e_Ingresos[],4,FALSE)</f>
        <v>1a</v>
      </c>
      <c r="L486" s="30" t="str">
        <f>VLOOKUP(Tabla_Gtos_Ingresos7[[#This Row],[Grupo 1]],Tabla3[],4,FALSE)</f>
        <v>1. Importe Neto Cifra de Negocios</v>
      </c>
      <c r="M486" s="30" t="str">
        <f>VLOOKUP(Tabla_Gtos_Ingresos7[[#This Row],[Grupo 1]],Tabla3[],5,FALSE)</f>
        <v>1.a Ventas</v>
      </c>
      <c r="N486" s="28" t="str">
        <f>VLOOKUP(Tabla_Gtos_Ingresos7[[#This Row],[Grupo 1]],Tabla3[],10,FALSE)</f>
        <v>I</v>
      </c>
      <c r="O486" s="28" t="str">
        <f>VLOOKUP(Tabla_Gtos_Ingresos7[[#This Row],[Grupo 1]],Tabla3[],6,FALSE)</f>
        <v>Explotación</v>
      </c>
      <c r="P486" s="28">
        <f>VLOOKUP(Tabla_Gtos_Ingresos7[[#This Row],[Grupo 1]],Tabla3[],2,FALSE)</f>
        <v>1</v>
      </c>
      <c r="Q486" s="29" t="str">
        <f>VLOOKUP(Tabla_Gtos_Ingresos7[[#This Row],[3 digitos]],PGC_Gtos_e_Ingresos[],2,FALSE)</f>
        <v xml:space="preserve"> Ventas de mercaderías</v>
      </c>
      <c r="R486" s="30" t="str">
        <f>Tabla_Gtos_Ingresos7[[#This Row],[3 digitos]]&amp;"/"&amp;Tabla_Gtos_Ingresos7[[#This Row],[Nombre cuenta]]</f>
        <v>700/ Ventas de mercaderías</v>
      </c>
      <c r="S486" s="30">
        <f>YEAR(Tabla_Gtos_Ingresos7[[#This Row],[Fecha]])</f>
        <v>2010</v>
      </c>
      <c r="T486" s="27">
        <f>MONTH(Tabla_Gtos_Ingresos7[[#This Row],[Fecha]])</f>
        <v>12</v>
      </c>
      <c r="U486" s="30">
        <f>ROUNDUP(MONTH(Tabla_Gtos_Ingresos7[[#This Row],[Fecha]])/3, 0)</f>
        <v>4</v>
      </c>
      <c r="V486" s="30">
        <f>WEEKNUM(Tabla_Gtos_Ingresos7[[#This Row],[Fecha]])</f>
        <v>53</v>
      </c>
      <c r="W486" s="30">
        <f>(Tabla_Gtos_Ingresos7[[#This Row],[Factor]]*Tabla_Gtos_Ingresos7[[#This Row],[Haber]])+(Tabla_Gtos_Ingresos7[[#This Row],[Factor]]*Tabla_Gtos_Ingresos7[[#This Row],[Debe]])</f>
        <v>33</v>
      </c>
      <c r="X486" s="30">
        <f>VLOOKUP(Tabla_Gtos_Ingresos7[[#This Row],[3 digitos]],PGC_Gtos_e_Ingresos[],3,FALSE)</f>
        <v>1</v>
      </c>
    </row>
    <row r="487" spans="1:24">
      <c r="A487" s="1">
        <v>3029</v>
      </c>
      <c r="B487" s="13">
        <v>40542</v>
      </c>
      <c r="C487" s="15">
        <v>70000242</v>
      </c>
      <c r="D487" s="1" t="s">
        <v>45</v>
      </c>
      <c r="E487" s="1" t="s">
        <v>598</v>
      </c>
      <c r="F487" s="12">
        <v>0</v>
      </c>
      <c r="G487" s="12">
        <v>787.21</v>
      </c>
      <c r="H487" s="26" t="str">
        <f>MID(Tabla_Gtos_Ingresos7[[#This Row],[Subcuenta]],1,4)</f>
        <v>7000</v>
      </c>
      <c r="I487" s="27">
        <f>VALUE(MID(Tabla_Gtos_Ingresos7[[#This Row],[4 digitos]],1,3))</f>
        <v>700</v>
      </c>
      <c r="J487" s="27">
        <f>VALUE(MID(Tabla_Gtos_Ingresos7[[#This Row],[3 digitos]],1,2))</f>
        <v>70</v>
      </c>
      <c r="K487" s="28" t="str">
        <f>VLOOKUP(Tabla_Gtos_Ingresos7[[#This Row],[3 digitos]],PGC_Gtos_e_Ingresos[],4,FALSE)</f>
        <v>1a</v>
      </c>
      <c r="L487" s="30" t="str">
        <f>VLOOKUP(Tabla_Gtos_Ingresos7[[#This Row],[Grupo 1]],Tabla3[],4,FALSE)</f>
        <v>1. Importe Neto Cifra de Negocios</v>
      </c>
      <c r="M487" s="30" t="str">
        <f>VLOOKUP(Tabla_Gtos_Ingresos7[[#This Row],[Grupo 1]],Tabla3[],5,FALSE)</f>
        <v>1.a Ventas</v>
      </c>
      <c r="N487" s="28" t="str">
        <f>VLOOKUP(Tabla_Gtos_Ingresos7[[#This Row],[Grupo 1]],Tabla3[],10,FALSE)</f>
        <v>I</v>
      </c>
      <c r="O487" s="28" t="str">
        <f>VLOOKUP(Tabla_Gtos_Ingresos7[[#This Row],[Grupo 1]],Tabla3[],6,FALSE)</f>
        <v>Explotación</v>
      </c>
      <c r="P487" s="28">
        <f>VLOOKUP(Tabla_Gtos_Ingresos7[[#This Row],[Grupo 1]],Tabla3[],2,FALSE)</f>
        <v>1</v>
      </c>
      <c r="Q487" s="29" t="str">
        <f>VLOOKUP(Tabla_Gtos_Ingresos7[[#This Row],[3 digitos]],PGC_Gtos_e_Ingresos[],2,FALSE)</f>
        <v xml:space="preserve"> Ventas de mercaderías</v>
      </c>
      <c r="R487" s="30" t="str">
        <f>Tabla_Gtos_Ingresos7[[#This Row],[3 digitos]]&amp;"/"&amp;Tabla_Gtos_Ingresos7[[#This Row],[Nombre cuenta]]</f>
        <v>700/ Ventas de mercaderías</v>
      </c>
      <c r="S487" s="30">
        <f>YEAR(Tabla_Gtos_Ingresos7[[#This Row],[Fecha]])</f>
        <v>2010</v>
      </c>
      <c r="T487" s="27">
        <f>MONTH(Tabla_Gtos_Ingresos7[[#This Row],[Fecha]])</f>
        <v>12</v>
      </c>
      <c r="U487" s="30">
        <f>ROUNDUP(MONTH(Tabla_Gtos_Ingresos7[[#This Row],[Fecha]])/3, 0)</f>
        <v>4</v>
      </c>
      <c r="V487" s="30">
        <f>WEEKNUM(Tabla_Gtos_Ingresos7[[#This Row],[Fecha]])</f>
        <v>53</v>
      </c>
      <c r="W487" s="30">
        <f>(Tabla_Gtos_Ingresos7[[#This Row],[Factor]]*Tabla_Gtos_Ingresos7[[#This Row],[Haber]])+(Tabla_Gtos_Ingresos7[[#This Row],[Factor]]*Tabla_Gtos_Ingresos7[[#This Row],[Debe]])</f>
        <v>787.21</v>
      </c>
      <c r="X487" s="30">
        <f>VLOOKUP(Tabla_Gtos_Ingresos7[[#This Row],[3 digitos]],PGC_Gtos_e_Ingresos[],3,FALSE)</f>
        <v>1</v>
      </c>
    </row>
    <row r="488" spans="1:24">
      <c r="A488" s="1">
        <v>3030</v>
      </c>
      <c r="B488" s="13">
        <v>40542</v>
      </c>
      <c r="C488" s="15">
        <v>70000243</v>
      </c>
      <c r="D488" s="1" t="s">
        <v>45</v>
      </c>
      <c r="E488" s="1" t="s">
        <v>324</v>
      </c>
      <c r="F488" s="12">
        <v>0</v>
      </c>
      <c r="G488" s="12">
        <v>2843.42</v>
      </c>
      <c r="H488" s="26" t="str">
        <f>MID(Tabla_Gtos_Ingresos7[[#This Row],[Subcuenta]],1,4)</f>
        <v>7000</v>
      </c>
      <c r="I488" s="27">
        <f>VALUE(MID(Tabla_Gtos_Ingresos7[[#This Row],[4 digitos]],1,3))</f>
        <v>700</v>
      </c>
      <c r="J488" s="27">
        <f>VALUE(MID(Tabla_Gtos_Ingresos7[[#This Row],[3 digitos]],1,2))</f>
        <v>70</v>
      </c>
      <c r="K488" s="28" t="str">
        <f>VLOOKUP(Tabla_Gtos_Ingresos7[[#This Row],[3 digitos]],PGC_Gtos_e_Ingresos[],4,FALSE)</f>
        <v>1a</v>
      </c>
      <c r="L488" s="30" t="str">
        <f>VLOOKUP(Tabla_Gtos_Ingresos7[[#This Row],[Grupo 1]],Tabla3[],4,FALSE)</f>
        <v>1. Importe Neto Cifra de Negocios</v>
      </c>
      <c r="M488" s="30" t="str">
        <f>VLOOKUP(Tabla_Gtos_Ingresos7[[#This Row],[Grupo 1]],Tabla3[],5,FALSE)</f>
        <v>1.a Ventas</v>
      </c>
      <c r="N488" s="28" t="str">
        <f>VLOOKUP(Tabla_Gtos_Ingresos7[[#This Row],[Grupo 1]],Tabla3[],10,FALSE)</f>
        <v>I</v>
      </c>
      <c r="O488" s="28" t="str">
        <f>VLOOKUP(Tabla_Gtos_Ingresos7[[#This Row],[Grupo 1]],Tabla3[],6,FALSE)</f>
        <v>Explotación</v>
      </c>
      <c r="P488" s="28">
        <f>VLOOKUP(Tabla_Gtos_Ingresos7[[#This Row],[Grupo 1]],Tabla3[],2,FALSE)</f>
        <v>1</v>
      </c>
      <c r="Q488" s="29" t="str">
        <f>VLOOKUP(Tabla_Gtos_Ingresos7[[#This Row],[3 digitos]],PGC_Gtos_e_Ingresos[],2,FALSE)</f>
        <v xml:space="preserve"> Ventas de mercaderías</v>
      </c>
      <c r="R488" s="30" t="str">
        <f>Tabla_Gtos_Ingresos7[[#This Row],[3 digitos]]&amp;"/"&amp;Tabla_Gtos_Ingresos7[[#This Row],[Nombre cuenta]]</f>
        <v>700/ Ventas de mercaderías</v>
      </c>
      <c r="S488" s="30">
        <f>YEAR(Tabla_Gtos_Ingresos7[[#This Row],[Fecha]])</f>
        <v>2010</v>
      </c>
      <c r="T488" s="27">
        <f>MONTH(Tabla_Gtos_Ingresos7[[#This Row],[Fecha]])</f>
        <v>12</v>
      </c>
      <c r="U488" s="30">
        <f>ROUNDUP(MONTH(Tabla_Gtos_Ingresos7[[#This Row],[Fecha]])/3, 0)</f>
        <v>4</v>
      </c>
      <c r="V488" s="30">
        <f>WEEKNUM(Tabla_Gtos_Ingresos7[[#This Row],[Fecha]])</f>
        <v>53</v>
      </c>
      <c r="W488" s="30">
        <f>(Tabla_Gtos_Ingresos7[[#This Row],[Factor]]*Tabla_Gtos_Ingresos7[[#This Row],[Haber]])+(Tabla_Gtos_Ingresos7[[#This Row],[Factor]]*Tabla_Gtos_Ingresos7[[#This Row],[Debe]])</f>
        <v>2843.42</v>
      </c>
      <c r="X488" s="30">
        <f>VLOOKUP(Tabla_Gtos_Ingresos7[[#This Row],[3 digitos]],PGC_Gtos_e_Ingresos[],3,FALSE)</f>
        <v>1</v>
      </c>
    </row>
    <row r="489" spans="1:24">
      <c r="A489" s="1">
        <v>3031</v>
      </c>
      <c r="B489" s="13">
        <v>40542</v>
      </c>
      <c r="C489" s="15">
        <v>70000244</v>
      </c>
      <c r="D489" s="1" t="s">
        <v>45</v>
      </c>
      <c r="E489" s="1" t="s">
        <v>470</v>
      </c>
      <c r="F489" s="12">
        <v>0</v>
      </c>
      <c r="G489" s="12">
        <v>241.67</v>
      </c>
      <c r="H489" s="26" t="str">
        <f>MID(Tabla_Gtos_Ingresos7[[#This Row],[Subcuenta]],1,4)</f>
        <v>7000</v>
      </c>
      <c r="I489" s="27">
        <f>VALUE(MID(Tabla_Gtos_Ingresos7[[#This Row],[4 digitos]],1,3))</f>
        <v>700</v>
      </c>
      <c r="J489" s="27">
        <f>VALUE(MID(Tabla_Gtos_Ingresos7[[#This Row],[3 digitos]],1,2))</f>
        <v>70</v>
      </c>
      <c r="K489" s="28" t="str">
        <f>VLOOKUP(Tabla_Gtos_Ingresos7[[#This Row],[3 digitos]],PGC_Gtos_e_Ingresos[],4,FALSE)</f>
        <v>1a</v>
      </c>
      <c r="L489" s="30" t="str">
        <f>VLOOKUP(Tabla_Gtos_Ingresos7[[#This Row],[Grupo 1]],Tabla3[],4,FALSE)</f>
        <v>1. Importe Neto Cifra de Negocios</v>
      </c>
      <c r="M489" s="30" t="str">
        <f>VLOOKUP(Tabla_Gtos_Ingresos7[[#This Row],[Grupo 1]],Tabla3[],5,FALSE)</f>
        <v>1.a Ventas</v>
      </c>
      <c r="N489" s="28" t="str">
        <f>VLOOKUP(Tabla_Gtos_Ingresos7[[#This Row],[Grupo 1]],Tabla3[],10,FALSE)</f>
        <v>I</v>
      </c>
      <c r="O489" s="28" t="str">
        <f>VLOOKUP(Tabla_Gtos_Ingresos7[[#This Row],[Grupo 1]],Tabla3[],6,FALSE)</f>
        <v>Explotación</v>
      </c>
      <c r="P489" s="28">
        <f>VLOOKUP(Tabla_Gtos_Ingresos7[[#This Row],[Grupo 1]],Tabla3[],2,FALSE)</f>
        <v>1</v>
      </c>
      <c r="Q489" s="29" t="str">
        <f>VLOOKUP(Tabla_Gtos_Ingresos7[[#This Row],[3 digitos]],PGC_Gtos_e_Ingresos[],2,FALSE)</f>
        <v xml:space="preserve"> Ventas de mercaderías</v>
      </c>
      <c r="R489" s="30" t="str">
        <f>Tabla_Gtos_Ingresos7[[#This Row],[3 digitos]]&amp;"/"&amp;Tabla_Gtos_Ingresos7[[#This Row],[Nombre cuenta]]</f>
        <v>700/ Ventas de mercaderías</v>
      </c>
      <c r="S489" s="30">
        <f>YEAR(Tabla_Gtos_Ingresos7[[#This Row],[Fecha]])</f>
        <v>2010</v>
      </c>
      <c r="T489" s="27">
        <f>MONTH(Tabla_Gtos_Ingresos7[[#This Row],[Fecha]])</f>
        <v>12</v>
      </c>
      <c r="U489" s="30">
        <f>ROUNDUP(MONTH(Tabla_Gtos_Ingresos7[[#This Row],[Fecha]])/3, 0)</f>
        <v>4</v>
      </c>
      <c r="V489" s="30">
        <f>WEEKNUM(Tabla_Gtos_Ingresos7[[#This Row],[Fecha]])</f>
        <v>53</v>
      </c>
      <c r="W489" s="30">
        <f>(Tabla_Gtos_Ingresos7[[#This Row],[Factor]]*Tabla_Gtos_Ingresos7[[#This Row],[Haber]])+(Tabla_Gtos_Ingresos7[[#This Row],[Factor]]*Tabla_Gtos_Ingresos7[[#This Row],[Debe]])</f>
        <v>241.67</v>
      </c>
      <c r="X489" s="30">
        <f>VLOOKUP(Tabla_Gtos_Ingresos7[[#This Row],[3 digitos]],PGC_Gtos_e_Ingresos[],3,FALSE)</f>
        <v>1</v>
      </c>
    </row>
    <row r="490" spans="1:24">
      <c r="A490" s="1">
        <v>3032</v>
      </c>
      <c r="B490" s="13">
        <v>40542</v>
      </c>
      <c r="C490" s="15">
        <v>70000245</v>
      </c>
      <c r="D490" s="1" t="s">
        <v>45</v>
      </c>
      <c r="E490" s="2" t="s">
        <v>633</v>
      </c>
      <c r="F490" s="12">
        <v>0</v>
      </c>
      <c r="G490" s="12">
        <v>75</v>
      </c>
      <c r="H490" s="26" t="str">
        <f>MID(Tabla_Gtos_Ingresos7[[#This Row],[Subcuenta]],1,4)</f>
        <v>7000</v>
      </c>
      <c r="I490" s="27">
        <f>VALUE(MID(Tabla_Gtos_Ingresos7[[#This Row],[4 digitos]],1,3))</f>
        <v>700</v>
      </c>
      <c r="J490" s="27">
        <f>VALUE(MID(Tabla_Gtos_Ingresos7[[#This Row],[3 digitos]],1,2))</f>
        <v>70</v>
      </c>
      <c r="K490" s="28" t="str">
        <f>VLOOKUP(Tabla_Gtos_Ingresos7[[#This Row],[3 digitos]],PGC_Gtos_e_Ingresos[],4,FALSE)</f>
        <v>1a</v>
      </c>
      <c r="L490" s="30" t="str">
        <f>VLOOKUP(Tabla_Gtos_Ingresos7[[#This Row],[Grupo 1]],Tabla3[],4,FALSE)</f>
        <v>1. Importe Neto Cifra de Negocios</v>
      </c>
      <c r="M490" s="30" t="str">
        <f>VLOOKUP(Tabla_Gtos_Ingresos7[[#This Row],[Grupo 1]],Tabla3[],5,FALSE)</f>
        <v>1.a Ventas</v>
      </c>
      <c r="N490" s="28" t="str">
        <f>VLOOKUP(Tabla_Gtos_Ingresos7[[#This Row],[Grupo 1]],Tabla3[],10,FALSE)</f>
        <v>I</v>
      </c>
      <c r="O490" s="28" t="str">
        <f>VLOOKUP(Tabla_Gtos_Ingresos7[[#This Row],[Grupo 1]],Tabla3[],6,FALSE)</f>
        <v>Explotación</v>
      </c>
      <c r="P490" s="28">
        <f>VLOOKUP(Tabla_Gtos_Ingresos7[[#This Row],[Grupo 1]],Tabla3[],2,FALSE)</f>
        <v>1</v>
      </c>
      <c r="Q490" s="29" t="str">
        <f>VLOOKUP(Tabla_Gtos_Ingresos7[[#This Row],[3 digitos]],PGC_Gtos_e_Ingresos[],2,FALSE)</f>
        <v xml:space="preserve"> Ventas de mercaderías</v>
      </c>
      <c r="R490" s="30" t="str">
        <f>Tabla_Gtos_Ingresos7[[#This Row],[3 digitos]]&amp;"/"&amp;Tabla_Gtos_Ingresos7[[#This Row],[Nombre cuenta]]</f>
        <v>700/ Ventas de mercaderías</v>
      </c>
      <c r="S490" s="30">
        <f>YEAR(Tabla_Gtos_Ingresos7[[#This Row],[Fecha]])</f>
        <v>2010</v>
      </c>
      <c r="T490" s="27">
        <f>MONTH(Tabla_Gtos_Ingresos7[[#This Row],[Fecha]])</f>
        <v>12</v>
      </c>
      <c r="U490" s="30">
        <f>ROUNDUP(MONTH(Tabla_Gtos_Ingresos7[[#This Row],[Fecha]])/3, 0)</f>
        <v>4</v>
      </c>
      <c r="V490" s="30">
        <f>WEEKNUM(Tabla_Gtos_Ingresos7[[#This Row],[Fecha]])</f>
        <v>53</v>
      </c>
      <c r="W490" s="30">
        <f>(Tabla_Gtos_Ingresos7[[#This Row],[Factor]]*Tabla_Gtos_Ingresos7[[#This Row],[Haber]])+(Tabla_Gtos_Ingresos7[[#This Row],[Factor]]*Tabla_Gtos_Ingresos7[[#This Row],[Debe]])</f>
        <v>75</v>
      </c>
      <c r="X490" s="30">
        <f>VLOOKUP(Tabla_Gtos_Ingresos7[[#This Row],[3 digitos]],PGC_Gtos_e_Ingresos[],3,FALSE)</f>
        <v>1</v>
      </c>
    </row>
    <row r="491" spans="1:24">
      <c r="A491" s="1">
        <v>3033</v>
      </c>
      <c r="B491" s="13">
        <v>40542</v>
      </c>
      <c r="C491" s="15">
        <v>70000246</v>
      </c>
      <c r="D491" s="1" t="s">
        <v>45</v>
      </c>
      <c r="E491" s="2" t="s">
        <v>635</v>
      </c>
      <c r="F491" s="12">
        <v>0</v>
      </c>
      <c r="G491" s="12">
        <v>137.94</v>
      </c>
      <c r="H491" s="26" t="str">
        <f>MID(Tabla_Gtos_Ingresos7[[#This Row],[Subcuenta]],1,4)</f>
        <v>7000</v>
      </c>
      <c r="I491" s="27">
        <f>VALUE(MID(Tabla_Gtos_Ingresos7[[#This Row],[4 digitos]],1,3))</f>
        <v>700</v>
      </c>
      <c r="J491" s="27">
        <f>VALUE(MID(Tabla_Gtos_Ingresos7[[#This Row],[3 digitos]],1,2))</f>
        <v>70</v>
      </c>
      <c r="K491" s="28" t="str">
        <f>VLOOKUP(Tabla_Gtos_Ingresos7[[#This Row],[3 digitos]],PGC_Gtos_e_Ingresos[],4,FALSE)</f>
        <v>1a</v>
      </c>
      <c r="L491" s="30" t="str">
        <f>VLOOKUP(Tabla_Gtos_Ingresos7[[#This Row],[Grupo 1]],Tabla3[],4,FALSE)</f>
        <v>1. Importe Neto Cifra de Negocios</v>
      </c>
      <c r="M491" s="30" t="str">
        <f>VLOOKUP(Tabla_Gtos_Ingresos7[[#This Row],[Grupo 1]],Tabla3[],5,FALSE)</f>
        <v>1.a Ventas</v>
      </c>
      <c r="N491" s="28" t="str">
        <f>VLOOKUP(Tabla_Gtos_Ingresos7[[#This Row],[Grupo 1]],Tabla3[],10,FALSE)</f>
        <v>I</v>
      </c>
      <c r="O491" s="28" t="str">
        <f>VLOOKUP(Tabla_Gtos_Ingresos7[[#This Row],[Grupo 1]],Tabla3[],6,FALSE)</f>
        <v>Explotación</v>
      </c>
      <c r="P491" s="28">
        <f>VLOOKUP(Tabla_Gtos_Ingresos7[[#This Row],[Grupo 1]],Tabla3[],2,FALSE)</f>
        <v>1</v>
      </c>
      <c r="Q491" s="29" t="str">
        <f>VLOOKUP(Tabla_Gtos_Ingresos7[[#This Row],[3 digitos]],PGC_Gtos_e_Ingresos[],2,FALSE)</f>
        <v xml:space="preserve"> Ventas de mercaderías</v>
      </c>
      <c r="R491" s="30" t="str">
        <f>Tabla_Gtos_Ingresos7[[#This Row],[3 digitos]]&amp;"/"&amp;Tabla_Gtos_Ingresos7[[#This Row],[Nombre cuenta]]</f>
        <v>700/ Ventas de mercaderías</v>
      </c>
      <c r="S491" s="30">
        <f>YEAR(Tabla_Gtos_Ingresos7[[#This Row],[Fecha]])</f>
        <v>2010</v>
      </c>
      <c r="T491" s="27">
        <f>MONTH(Tabla_Gtos_Ingresos7[[#This Row],[Fecha]])</f>
        <v>12</v>
      </c>
      <c r="U491" s="30">
        <f>ROUNDUP(MONTH(Tabla_Gtos_Ingresos7[[#This Row],[Fecha]])/3, 0)</f>
        <v>4</v>
      </c>
      <c r="V491" s="30">
        <f>WEEKNUM(Tabla_Gtos_Ingresos7[[#This Row],[Fecha]])</f>
        <v>53</v>
      </c>
      <c r="W491" s="30">
        <f>(Tabla_Gtos_Ingresos7[[#This Row],[Factor]]*Tabla_Gtos_Ingresos7[[#This Row],[Haber]])+(Tabla_Gtos_Ingresos7[[#This Row],[Factor]]*Tabla_Gtos_Ingresos7[[#This Row],[Debe]])</f>
        <v>137.94</v>
      </c>
      <c r="X491" s="30">
        <f>VLOOKUP(Tabla_Gtos_Ingresos7[[#This Row],[3 digitos]],PGC_Gtos_e_Ingresos[],3,FALSE)</f>
        <v>1</v>
      </c>
    </row>
    <row r="492" spans="1:24">
      <c r="A492" s="1">
        <v>3034</v>
      </c>
      <c r="B492" s="13">
        <v>40542</v>
      </c>
      <c r="C492" s="15">
        <v>70000247</v>
      </c>
      <c r="D492" s="1" t="s">
        <v>45</v>
      </c>
      <c r="E492" s="1" t="s">
        <v>575</v>
      </c>
      <c r="F492" s="12">
        <v>0</v>
      </c>
      <c r="G492" s="12">
        <v>30.58</v>
      </c>
      <c r="H492" s="26" t="str">
        <f>MID(Tabla_Gtos_Ingresos7[[#This Row],[Subcuenta]],1,4)</f>
        <v>7000</v>
      </c>
      <c r="I492" s="27">
        <f>VALUE(MID(Tabla_Gtos_Ingresos7[[#This Row],[4 digitos]],1,3))</f>
        <v>700</v>
      </c>
      <c r="J492" s="27">
        <f>VALUE(MID(Tabla_Gtos_Ingresos7[[#This Row],[3 digitos]],1,2))</f>
        <v>70</v>
      </c>
      <c r="K492" s="28" t="str">
        <f>VLOOKUP(Tabla_Gtos_Ingresos7[[#This Row],[3 digitos]],PGC_Gtos_e_Ingresos[],4,FALSE)</f>
        <v>1a</v>
      </c>
      <c r="L492" s="30" t="str">
        <f>VLOOKUP(Tabla_Gtos_Ingresos7[[#This Row],[Grupo 1]],Tabla3[],4,FALSE)</f>
        <v>1. Importe Neto Cifra de Negocios</v>
      </c>
      <c r="M492" s="30" t="str">
        <f>VLOOKUP(Tabla_Gtos_Ingresos7[[#This Row],[Grupo 1]],Tabla3[],5,FALSE)</f>
        <v>1.a Ventas</v>
      </c>
      <c r="N492" s="28" t="str">
        <f>VLOOKUP(Tabla_Gtos_Ingresos7[[#This Row],[Grupo 1]],Tabla3[],10,FALSE)</f>
        <v>I</v>
      </c>
      <c r="O492" s="28" t="str">
        <f>VLOOKUP(Tabla_Gtos_Ingresos7[[#This Row],[Grupo 1]],Tabla3[],6,FALSE)</f>
        <v>Explotación</v>
      </c>
      <c r="P492" s="28">
        <f>VLOOKUP(Tabla_Gtos_Ingresos7[[#This Row],[Grupo 1]],Tabla3[],2,FALSE)</f>
        <v>1</v>
      </c>
      <c r="Q492" s="29" t="str">
        <f>VLOOKUP(Tabla_Gtos_Ingresos7[[#This Row],[3 digitos]],PGC_Gtos_e_Ingresos[],2,FALSE)</f>
        <v xml:space="preserve"> Ventas de mercaderías</v>
      </c>
      <c r="R492" s="30" t="str">
        <f>Tabla_Gtos_Ingresos7[[#This Row],[3 digitos]]&amp;"/"&amp;Tabla_Gtos_Ingresos7[[#This Row],[Nombre cuenta]]</f>
        <v>700/ Ventas de mercaderías</v>
      </c>
      <c r="S492" s="30">
        <f>YEAR(Tabla_Gtos_Ingresos7[[#This Row],[Fecha]])</f>
        <v>2010</v>
      </c>
      <c r="T492" s="27">
        <f>MONTH(Tabla_Gtos_Ingresos7[[#This Row],[Fecha]])</f>
        <v>12</v>
      </c>
      <c r="U492" s="30">
        <f>ROUNDUP(MONTH(Tabla_Gtos_Ingresos7[[#This Row],[Fecha]])/3, 0)</f>
        <v>4</v>
      </c>
      <c r="V492" s="30">
        <f>WEEKNUM(Tabla_Gtos_Ingresos7[[#This Row],[Fecha]])</f>
        <v>53</v>
      </c>
      <c r="W492" s="30">
        <f>(Tabla_Gtos_Ingresos7[[#This Row],[Factor]]*Tabla_Gtos_Ingresos7[[#This Row],[Haber]])+(Tabla_Gtos_Ingresos7[[#This Row],[Factor]]*Tabla_Gtos_Ingresos7[[#This Row],[Debe]])</f>
        <v>30.58</v>
      </c>
      <c r="X492" s="30">
        <f>VLOOKUP(Tabla_Gtos_Ingresos7[[#This Row],[3 digitos]],PGC_Gtos_e_Ingresos[],3,FALSE)</f>
        <v>1</v>
      </c>
    </row>
    <row r="493" spans="1:24">
      <c r="A493" s="1">
        <v>155</v>
      </c>
      <c r="B493" s="13">
        <v>40209</v>
      </c>
      <c r="C493" s="14">
        <v>60200000</v>
      </c>
      <c r="D493" s="10" t="s">
        <v>15</v>
      </c>
      <c r="E493" s="1" t="s">
        <v>265</v>
      </c>
      <c r="F493" s="12">
        <v>3429.07</v>
      </c>
      <c r="G493" s="12">
        <v>0</v>
      </c>
      <c r="H493" s="26" t="str">
        <f>MID(Tabla_Gtos_Ingresos7[[#This Row],[Subcuenta]],1,4)</f>
        <v>6020</v>
      </c>
      <c r="I493" s="27">
        <f>VALUE(MID(Tabla_Gtos_Ingresos7[[#This Row],[4 digitos]],1,3))</f>
        <v>602</v>
      </c>
      <c r="J493" s="27">
        <f>VALUE(MID(Tabla_Gtos_Ingresos7[[#This Row],[3 digitos]],1,2))</f>
        <v>60</v>
      </c>
      <c r="K493" s="28" t="str">
        <f>VLOOKUP(Tabla_Gtos_Ingresos7[[#This Row],[3 digitos]],PGC_Gtos_e_Ingresos[],4,FALSE)</f>
        <v>4.b</v>
      </c>
      <c r="L493" s="30" t="str">
        <f>VLOOKUP(Tabla_Gtos_Ingresos7[[#This Row],[Grupo 1]],Tabla3[],4,FALSE)</f>
        <v>4. Aprovisionamientos</v>
      </c>
      <c r="M493" s="30" t="str">
        <f>VLOOKUP(Tabla_Gtos_Ingresos7[[#This Row],[Grupo 1]],Tabla3[],5,FALSE)</f>
        <v>4.b Consumos MP y otros</v>
      </c>
      <c r="N493" s="28" t="str">
        <f>VLOOKUP(Tabla_Gtos_Ingresos7[[#This Row],[Grupo 1]],Tabla3[],10,FALSE)</f>
        <v>G</v>
      </c>
      <c r="O493" s="28" t="str">
        <f>VLOOKUP(Tabla_Gtos_Ingresos7[[#This Row],[Grupo 1]],Tabla3[],6,FALSE)</f>
        <v>Explotación</v>
      </c>
      <c r="P493" s="28">
        <f>VLOOKUP(Tabla_Gtos_Ingresos7[[#This Row],[Grupo 1]],Tabla3[],2,FALSE)</f>
        <v>4</v>
      </c>
      <c r="Q493" s="29" t="str">
        <f>VLOOKUP(Tabla_Gtos_Ingresos7[[#This Row],[3 digitos]],PGC_Gtos_e_Ingresos[],2,FALSE)</f>
        <v xml:space="preserve"> Compras de otros aprovisionamientos</v>
      </c>
      <c r="R493" s="30" t="str">
        <f>Tabla_Gtos_Ingresos7[[#This Row],[3 digitos]]&amp;"/"&amp;Tabla_Gtos_Ingresos7[[#This Row],[Nombre cuenta]]</f>
        <v>602/ Compras de otros aprovisionamientos</v>
      </c>
      <c r="S493" s="30">
        <f>YEAR(Tabla_Gtos_Ingresos7[[#This Row],[Fecha]])</f>
        <v>2010</v>
      </c>
      <c r="T493" s="27">
        <f>MONTH(Tabla_Gtos_Ingresos7[[#This Row],[Fecha]])</f>
        <v>1</v>
      </c>
      <c r="U493" s="30">
        <f>ROUNDUP(MONTH(Tabla_Gtos_Ingresos7[[#This Row],[Fecha]])/3, 0)</f>
        <v>1</v>
      </c>
      <c r="V493" s="30">
        <f>WEEKNUM(Tabla_Gtos_Ingresos7[[#This Row],[Fecha]])</f>
        <v>6</v>
      </c>
      <c r="W493" s="30">
        <f>(Tabla_Gtos_Ingresos7[[#This Row],[Factor]]*Tabla_Gtos_Ingresos7[[#This Row],[Haber]])+(Tabla_Gtos_Ingresos7[[#This Row],[Factor]]*Tabla_Gtos_Ingresos7[[#This Row],[Debe]])</f>
        <v>-3429.07</v>
      </c>
      <c r="X493" s="30">
        <f>VLOOKUP(Tabla_Gtos_Ingresos7[[#This Row],[3 digitos]],PGC_Gtos_e_Ingresos[],3,FALSE)</f>
        <v>-1</v>
      </c>
    </row>
    <row r="494" spans="1:24">
      <c r="A494" s="1">
        <v>156</v>
      </c>
      <c r="B494" s="13">
        <v>40209</v>
      </c>
      <c r="C494" s="14">
        <v>60600000</v>
      </c>
      <c r="D494" s="10" t="s">
        <v>17</v>
      </c>
      <c r="E494" s="1" t="s">
        <v>266</v>
      </c>
      <c r="F494" s="12">
        <v>0</v>
      </c>
      <c r="G494" s="12">
        <v>171.46</v>
      </c>
      <c r="H494" s="26" t="str">
        <f>MID(Tabla_Gtos_Ingresos7[[#This Row],[Subcuenta]],1,4)</f>
        <v>6060</v>
      </c>
      <c r="I494" s="27">
        <f>VALUE(MID(Tabla_Gtos_Ingresos7[[#This Row],[4 digitos]],1,3))</f>
        <v>606</v>
      </c>
      <c r="J494" s="27">
        <f>VALUE(MID(Tabla_Gtos_Ingresos7[[#This Row],[3 digitos]],1,2))</f>
        <v>60</v>
      </c>
      <c r="K494" s="28" t="str">
        <f>VLOOKUP(Tabla_Gtos_Ingresos7[[#This Row],[3 digitos]],PGC_Gtos_e_Ingresos[],4,FALSE)</f>
        <v>4.a</v>
      </c>
      <c r="L494" s="30" t="str">
        <f>VLOOKUP(Tabla_Gtos_Ingresos7[[#This Row],[Grupo 1]],Tabla3[],4,FALSE)</f>
        <v>4. Aprovisionamientos</v>
      </c>
      <c r="M494" s="30" t="str">
        <f>VLOOKUP(Tabla_Gtos_Ingresos7[[#This Row],[Grupo 1]],Tabla3[],5,FALSE)</f>
        <v>4.a Consumos de Mercaderias</v>
      </c>
      <c r="N494" s="28" t="str">
        <f>VLOOKUP(Tabla_Gtos_Ingresos7[[#This Row],[Grupo 1]],Tabla3[],10,FALSE)</f>
        <v>G</v>
      </c>
      <c r="O494" s="28" t="str">
        <f>VLOOKUP(Tabla_Gtos_Ingresos7[[#This Row],[Grupo 1]],Tabla3[],6,FALSE)</f>
        <v>Explotación</v>
      </c>
      <c r="P494" s="28">
        <f>VLOOKUP(Tabla_Gtos_Ingresos7[[#This Row],[Grupo 1]],Tabla3[],2,FALSE)</f>
        <v>4</v>
      </c>
      <c r="Q494" s="29" t="str">
        <f>VLOOKUP(Tabla_Gtos_Ingresos7[[#This Row],[3 digitos]],PGC_Gtos_e_Ingresos[],2,FALSE)</f>
        <v xml:space="preserve"> Descuentos sobre compras por pronto pago</v>
      </c>
      <c r="R494" s="30" t="str">
        <f>Tabla_Gtos_Ingresos7[[#This Row],[3 digitos]]&amp;"/"&amp;Tabla_Gtos_Ingresos7[[#This Row],[Nombre cuenta]]</f>
        <v>606/ Descuentos sobre compras por pronto pago</v>
      </c>
      <c r="S494" s="30">
        <f>YEAR(Tabla_Gtos_Ingresos7[[#This Row],[Fecha]])</f>
        <v>2010</v>
      </c>
      <c r="T494" s="27">
        <f>MONTH(Tabla_Gtos_Ingresos7[[#This Row],[Fecha]])</f>
        <v>1</v>
      </c>
      <c r="U494" s="30">
        <f>ROUNDUP(MONTH(Tabla_Gtos_Ingresos7[[#This Row],[Fecha]])/3, 0)</f>
        <v>1</v>
      </c>
      <c r="V494" s="30">
        <f>WEEKNUM(Tabla_Gtos_Ingresos7[[#This Row],[Fecha]])</f>
        <v>6</v>
      </c>
      <c r="W494" s="30">
        <f>(Tabla_Gtos_Ingresos7[[#This Row],[Factor]]*Tabla_Gtos_Ingresos7[[#This Row],[Haber]])+(Tabla_Gtos_Ingresos7[[#This Row],[Factor]]*Tabla_Gtos_Ingresos7[[#This Row],[Debe]])</f>
        <v>171.46</v>
      </c>
      <c r="X494" s="30">
        <f>VLOOKUP(Tabla_Gtos_Ingresos7[[#This Row],[3 digitos]],PGC_Gtos_e_Ingresos[],3,FALSE)</f>
        <v>1</v>
      </c>
    </row>
    <row r="495" spans="1:24">
      <c r="A495" s="1">
        <v>168</v>
      </c>
      <c r="B495" s="13">
        <v>40209</v>
      </c>
      <c r="C495" s="15">
        <v>60700002</v>
      </c>
      <c r="D495" s="1" t="s">
        <v>18</v>
      </c>
      <c r="E495" s="1" t="s">
        <v>898</v>
      </c>
      <c r="F495" s="12">
        <v>954</v>
      </c>
      <c r="G495" s="12">
        <v>0</v>
      </c>
      <c r="H495" s="26" t="str">
        <f>MID(Tabla_Gtos_Ingresos7[[#This Row],[Subcuenta]],1,4)</f>
        <v>6070</v>
      </c>
      <c r="I495" s="27">
        <f>VALUE(MID(Tabla_Gtos_Ingresos7[[#This Row],[4 digitos]],1,3))</f>
        <v>607</v>
      </c>
      <c r="J495" s="27">
        <f>VALUE(MID(Tabla_Gtos_Ingresos7[[#This Row],[3 digitos]],1,2))</f>
        <v>60</v>
      </c>
      <c r="K495" s="28" t="str">
        <f>VLOOKUP(Tabla_Gtos_Ingresos7[[#This Row],[3 digitos]],PGC_Gtos_e_Ingresos[],4,FALSE)</f>
        <v>4.c</v>
      </c>
      <c r="L495" s="30" t="str">
        <f>VLOOKUP(Tabla_Gtos_Ingresos7[[#This Row],[Grupo 1]],Tabla3[],4,FALSE)</f>
        <v>4. Aprovisionamientos</v>
      </c>
      <c r="M495" s="30" t="str">
        <f>VLOOKUP(Tabla_Gtos_Ingresos7[[#This Row],[Grupo 1]],Tabla3[],5,FALSE)</f>
        <v>4.c Trabajos Realizados por Otras Empresas</v>
      </c>
      <c r="N495" s="28" t="str">
        <f>VLOOKUP(Tabla_Gtos_Ingresos7[[#This Row],[Grupo 1]],Tabla3[],10,FALSE)</f>
        <v>G</v>
      </c>
      <c r="O495" s="28" t="str">
        <f>VLOOKUP(Tabla_Gtos_Ingresos7[[#This Row],[Grupo 1]],Tabla3[],6,FALSE)</f>
        <v>Explotación</v>
      </c>
      <c r="P495" s="28">
        <f>VLOOKUP(Tabla_Gtos_Ingresos7[[#This Row],[Grupo 1]],Tabla3[],2,FALSE)</f>
        <v>4</v>
      </c>
      <c r="Q495" s="29" t="str">
        <f>VLOOKUP(Tabla_Gtos_Ingresos7[[#This Row],[3 digitos]],PGC_Gtos_e_Ingresos[],2,FALSE)</f>
        <v xml:space="preserve"> Trabajos realizados por otras empresas</v>
      </c>
      <c r="R495" s="30" t="str">
        <f>Tabla_Gtos_Ingresos7[[#This Row],[3 digitos]]&amp;"/"&amp;Tabla_Gtos_Ingresos7[[#This Row],[Nombre cuenta]]</f>
        <v>607/ Trabajos realizados por otras empresas</v>
      </c>
      <c r="S495" s="30">
        <f>YEAR(Tabla_Gtos_Ingresos7[[#This Row],[Fecha]])</f>
        <v>2010</v>
      </c>
      <c r="T495" s="27">
        <f>MONTH(Tabla_Gtos_Ingresos7[[#This Row],[Fecha]])</f>
        <v>1</v>
      </c>
      <c r="U495" s="30">
        <f>ROUNDUP(MONTH(Tabla_Gtos_Ingresos7[[#This Row],[Fecha]])/3, 0)</f>
        <v>1</v>
      </c>
      <c r="V495" s="30">
        <f>WEEKNUM(Tabla_Gtos_Ingresos7[[#This Row],[Fecha]])</f>
        <v>6</v>
      </c>
      <c r="W495" s="30">
        <f>(Tabla_Gtos_Ingresos7[[#This Row],[Factor]]*Tabla_Gtos_Ingresos7[[#This Row],[Haber]])+(Tabla_Gtos_Ingresos7[[#This Row],[Factor]]*Tabla_Gtos_Ingresos7[[#This Row],[Debe]])</f>
        <v>-954</v>
      </c>
      <c r="X495" s="30">
        <f>VLOOKUP(Tabla_Gtos_Ingresos7[[#This Row],[3 digitos]],PGC_Gtos_e_Ingresos[],3,FALSE)</f>
        <v>-1</v>
      </c>
    </row>
    <row r="496" spans="1:24">
      <c r="A496" s="1">
        <v>139</v>
      </c>
      <c r="B496" s="13">
        <v>40209</v>
      </c>
      <c r="C496" s="15">
        <v>62200006</v>
      </c>
      <c r="D496" s="1" t="s">
        <v>21</v>
      </c>
      <c r="E496" s="1" t="s">
        <v>300</v>
      </c>
      <c r="F496" s="12">
        <v>168.1</v>
      </c>
      <c r="G496" s="12">
        <v>0</v>
      </c>
      <c r="H496" s="26" t="str">
        <f>MID(Tabla_Gtos_Ingresos7[[#This Row],[Subcuenta]],1,4)</f>
        <v>6220</v>
      </c>
      <c r="I496" s="27">
        <f>VALUE(MID(Tabla_Gtos_Ingresos7[[#This Row],[4 digitos]],1,3))</f>
        <v>622</v>
      </c>
      <c r="J496" s="27">
        <f>VALUE(MID(Tabla_Gtos_Ingresos7[[#This Row],[3 digitos]],1,2))</f>
        <v>62</v>
      </c>
      <c r="K496" s="28" t="str">
        <f>VLOOKUP(Tabla_Gtos_Ingresos7[[#This Row],[3 digitos]],PGC_Gtos_e_Ingresos[],4,FALSE)</f>
        <v>7.a</v>
      </c>
      <c r="L496" s="30" t="str">
        <f>VLOOKUP(Tabla_Gtos_Ingresos7[[#This Row],[Grupo 1]],Tabla3[],4,FALSE)</f>
        <v>7. Otros Gastos de Explotación</v>
      </c>
      <c r="M496" s="30" t="str">
        <f>VLOOKUP(Tabla_Gtos_Ingresos7[[#This Row],[Grupo 1]],Tabla3[],5,FALSE)</f>
        <v>7.a Servicios Exteriores</v>
      </c>
      <c r="N496" s="28" t="str">
        <f>VLOOKUP(Tabla_Gtos_Ingresos7[[#This Row],[Grupo 1]],Tabla3[],10,FALSE)</f>
        <v>G</v>
      </c>
      <c r="O496" s="28" t="str">
        <f>VLOOKUP(Tabla_Gtos_Ingresos7[[#This Row],[Grupo 1]],Tabla3[],6,FALSE)</f>
        <v>Explotación</v>
      </c>
      <c r="P496" s="28">
        <f>VLOOKUP(Tabla_Gtos_Ingresos7[[#This Row],[Grupo 1]],Tabla3[],2,FALSE)</f>
        <v>7</v>
      </c>
      <c r="Q496" s="29" t="str">
        <f>VLOOKUP(Tabla_Gtos_Ingresos7[[#This Row],[3 digitos]],PGC_Gtos_e_Ingresos[],2,FALSE)</f>
        <v xml:space="preserve"> Reparaciones y conservación</v>
      </c>
      <c r="R496" s="30" t="str">
        <f>Tabla_Gtos_Ingresos7[[#This Row],[3 digitos]]&amp;"/"&amp;Tabla_Gtos_Ingresos7[[#This Row],[Nombre cuenta]]</f>
        <v>622/ Reparaciones y conservación</v>
      </c>
      <c r="S496" s="30">
        <f>YEAR(Tabla_Gtos_Ingresos7[[#This Row],[Fecha]])</f>
        <v>2010</v>
      </c>
      <c r="T496" s="27">
        <f>MONTH(Tabla_Gtos_Ingresos7[[#This Row],[Fecha]])</f>
        <v>1</v>
      </c>
      <c r="U496" s="30">
        <f>ROUNDUP(MONTH(Tabla_Gtos_Ingresos7[[#This Row],[Fecha]])/3, 0)</f>
        <v>1</v>
      </c>
      <c r="V496" s="30">
        <f>WEEKNUM(Tabla_Gtos_Ingresos7[[#This Row],[Fecha]])</f>
        <v>6</v>
      </c>
      <c r="W496" s="30">
        <f>(Tabla_Gtos_Ingresos7[[#This Row],[Factor]]*Tabla_Gtos_Ingresos7[[#This Row],[Haber]])+(Tabla_Gtos_Ingresos7[[#This Row],[Factor]]*Tabla_Gtos_Ingresos7[[#This Row],[Debe]])</f>
        <v>-168.1</v>
      </c>
      <c r="X496" s="30">
        <f>VLOOKUP(Tabla_Gtos_Ingresos7[[#This Row],[3 digitos]],PGC_Gtos_e_Ingresos[],3,FALSE)</f>
        <v>-1</v>
      </c>
    </row>
    <row r="497" spans="1:24">
      <c r="A497" s="1">
        <v>141</v>
      </c>
      <c r="B497" s="13">
        <v>40209</v>
      </c>
      <c r="C497" s="15">
        <v>62200007</v>
      </c>
      <c r="D497" s="1" t="s">
        <v>21</v>
      </c>
      <c r="E497" s="1" t="s">
        <v>379</v>
      </c>
      <c r="F497" s="12">
        <v>9680.2800000000007</v>
      </c>
      <c r="G497" s="12">
        <v>0</v>
      </c>
      <c r="H497" s="26" t="str">
        <f>MID(Tabla_Gtos_Ingresos7[[#This Row],[Subcuenta]],1,4)</f>
        <v>6220</v>
      </c>
      <c r="I497" s="27">
        <f>VALUE(MID(Tabla_Gtos_Ingresos7[[#This Row],[4 digitos]],1,3))</f>
        <v>622</v>
      </c>
      <c r="J497" s="27">
        <f>VALUE(MID(Tabla_Gtos_Ingresos7[[#This Row],[3 digitos]],1,2))</f>
        <v>62</v>
      </c>
      <c r="K497" s="28" t="str">
        <f>VLOOKUP(Tabla_Gtos_Ingresos7[[#This Row],[3 digitos]],PGC_Gtos_e_Ingresos[],4,FALSE)</f>
        <v>7.a</v>
      </c>
      <c r="L497" s="30" t="str">
        <f>VLOOKUP(Tabla_Gtos_Ingresos7[[#This Row],[Grupo 1]],Tabla3[],4,FALSE)</f>
        <v>7. Otros Gastos de Explotación</v>
      </c>
      <c r="M497" s="30" t="str">
        <f>VLOOKUP(Tabla_Gtos_Ingresos7[[#This Row],[Grupo 1]],Tabla3[],5,FALSE)</f>
        <v>7.a Servicios Exteriores</v>
      </c>
      <c r="N497" s="28" t="str">
        <f>VLOOKUP(Tabla_Gtos_Ingresos7[[#This Row],[Grupo 1]],Tabla3[],10,FALSE)</f>
        <v>G</v>
      </c>
      <c r="O497" s="28" t="str">
        <f>VLOOKUP(Tabla_Gtos_Ingresos7[[#This Row],[Grupo 1]],Tabla3[],6,FALSE)</f>
        <v>Explotación</v>
      </c>
      <c r="P497" s="28">
        <f>VLOOKUP(Tabla_Gtos_Ingresos7[[#This Row],[Grupo 1]],Tabla3[],2,FALSE)</f>
        <v>7</v>
      </c>
      <c r="Q497" s="29" t="str">
        <f>VLOOKUP(Tabla_Gtos_Ingresos7[[#This Row],[3 digitos]],PGC_Gtos_e_Ingresos[],2,FALSE)</f>
        <v xml:space="preserve"> Reparaciones y conservación</v>
      </c>
      <c r="R497" s="30" t="str">
        <f>Tabla_Gtos_Ingresos7[[#This Row],[3 digitos]]&amp;"/"&amp;Tabla_Gtos_Ingresos7[[#This Row],[Nombre cuenta]]</f>
        <v>622/ Reparaciones y conservación</v>
      </c>
      <c r="S497" s="30">
        <f>YEAR(Tabla_Gtos_Ingresos7[[#This Row],[Fecha]])</f>
        <v>2010</v>
      </c>
      <c r="T497" s="27">
        <f>MONTH(Tabla_Gtos_Ingresos7[[#This Row],[Fecha]])</f>
        <v>1</v>
      </c>
      <c r="U497" s="30">
        <f>ROUNDUP(MONTH(Tabla_Gtos_Ingresos7[[#This Row],[Fecha]])/3, 0)</f>
        <v>1</v>
      </c>
      <c r="V497" s="30">
        <f>WEEKNUM(Tabla_Gtos_Ingresos7[[#This Row],[Fecha]])</f>
        <v>6</v>
      </c>
      <c r="W497" s="30">
        <f>(Tabla_Gtos_Ingresos7[[#This Row],[Factor]]*Tabla_Gtos_Ingresos7[[#This Row],[Haber]])+(Tabla_Gtos_Ingresos7[[#This Row],[Factor]]*Tabla_Gtos_Ingresos7[[#This Row],[Debe]])</f>
        <v>-9680.2800000000007</v>
      </c>
      <c r="X497" s="30">
        <f>VLOOKUP(Tabla_Gtos_Ingresos7[[#This Row],[3 digitos]],PGC_Gtos_e_Ingresos[],3,FALSE)</f>
        <v>-1</v>
      </c>
    </row>
    <row r="498" spans="1:24">
      <c r="A498" s="1">
        <v>167</v>
      </c>
      <c r="B498" s="13">
        <v>40209</v>
      </c>
      <c r="C498" s="15">
        <v>62600000</v>
      </c>
      <c r="D498" s="1" t="s">
        <v>24</v>
      </c>
      <c r="E498" s="1" t="s">
        <v>391</v>
      </c>
      <c r="F498" s="12">
        <v>0.31</v>
      </c>
      <c r="G498" s="12">
        <v>0</v>
      </c>
      <c r="H498" s="26" t="str">
        <f>MID(Tabla_Gtos_Ingresos7[[#This Row],[Subcuenta]],1,4)</f>
        <v>6260</v>
      </c>
      <c r="I498" s="27">
        <f>VALUE(MID(Tabla_Gtos_Ingresos7[[#This Row],[4 digitos]],1,3))</f>
        <v>626</v>
      </c>
      <c r="J498" s="27">
        <f>VALUE(MID(Tabla_Gtos_Ingresos7[[#This Row],[3 digitos]],1,2))</f>
        <v>62</v>
      </c>
      <c r="K498" s="28" t="str">
        <f>VLOOKUP(Tabla_Gtos_Ingresos7[[#This Row],[3 digitos]],PGC_Gtos_e_Ingresos[],4,FALSE)</f>
        <v>7.a</v>
      </c>
      <c r="L498" s="30" t="str">
        <f>VLOOKUP(Tabla_Gtos_Ingresos7[[#This Row],[Grupo 1]],Tabla3[],4,FALSE)</f>
        <v>7. Otros Gastos de Explotación</v>
      </c>
      <c r="M498" s="30" t="str">
        <f>VLOOKUP(Tabla_Gtos_Ingresos7[[#This Row],[Grupo 1]],Tabla3[],5,FALSE)</f>
        <v>7.a Servicios Exteriores</v>
      </c>
      <c r="N498" s="28" t="str">
        <f>VLOOKUP(Tabla_Gtos_Ingresos7[[#This Row],[Grupo 1]],Tabla3[],10,FALSE)</f>
        <v>G</v>
      </c>
      <c r="O498" s="28" t="str">
        <f>VLOOKUP(Tabla_Gtos_Ingresos7[[#This Row],[Grupo 1]],Tabla3[],6,FALSE)</f>
        <v>Explotación</v>
      </c>
      <c r="P498" s="28">
        <f>VLOOKUP(Tabla_Gtos_Ingresos7[[#This Row],[Grupo 1]],Tabla3[],2,FALSE)</f>
        <v>7</v>
      </c>
      <c r="Q498" s="29" t="str">
        <f>VLOOKUP(Tabla_Gtos_Ingresos7[[#This Row],[3 digitos]],PGC_Gtos_e_Ingresos[],2,FALSE)</f>
        <v xml:space="preserve"> Servicios bancarios y similares</v>
      </c>
      <c r="R498" s="30" t="str">
        <f>Tabla_Gtos_Ingresos7[[#This Row],[3 digitos]]&amp;"/"&amp;Tabla_Gtos_Ingresos7[[#This Row],[Nombre cuenta]]</f>
        <v>626/ Servicios bancarios y similares</v>
      </c>
      <c r="S498" s="30">
        <f>YEAR(Tabla_Gtos_Ingresos7[[#This Row],[Fecha]])</f>
        <v>2010</v>
      </c>
      <c r="T498" s="27">
        <f>MONTH(Tabla_Gtos_Ingresos7[[#This Row],[Fecha]])</f>
        <v>1</v>
      </c>
      <c r="U498" s="30">
        <f>ROUNDUP(MONTH(Tabla_Gtos_Ingresos7[[#This Row],[Fecha]])/3, 0)</f>
        <v>1</v>
      </c>
      <c r="V498" s="30">
        <f>WEEKNUM(Tabla_Gtos_Ingresos7[[#This Row],[Fecha]])</f>
        <v>6</v>
      </c>
      <c r="W498" s="30">
        <f>(Tabla_Gtos_Ingresos7[[#This Row],[Factor]]*Tabla_Gtos_Ingresos7[[#This Row],[Haber]])+(Tabla_Gtos_Ingresos7[[#This Row],[Factor]]*Tabla_Gtos_Ingresos7[[#This Row],[Debe]])</f>
        <v>-0.31</v>
      </c>
      <c r="X498" s="30">
        <f>VLOOKUP(Tabla_Gtos_Ingresos7[[#This Row],[3 digitos]],PGC_Gtos_e_Ingresos[],3,FALSE)</f>
        <v>-1</v>
      </c>
    </row>
    <row r="499" spans="1:24">
      <c r="A499" s="1">
        <v>147</v>
      </c>
      <c r="B499" s="13">
        <v>40209</v>
      </c>
      <c r="C499" s="15">
        <v>64000000</v>
      </c>
      <c r="D499" s="1" t="s">
        <v>474</v>
      </c>
      <c r="E499" s="1" t="s">
        <v>475</v>
      </c>
      <c r="F499" s="12">
        <v>1884.59</v>
      </c>
      <c r="G499" s="12">
        <v>0</v>
      </c>
      <c r="H499" s="26" t="str">
        <f>MID(Tabla_Gtos_Ingresos7[[#This Row],[Subcuenta]],1,4)</f>
        <v>6400</v>
      </c>
      <c r="I499" s="27">
        <f>VALUE(MID(Tabla_Gtos_Ingresos7[[#This Row],[4 digitos]],1,3))</f>
        <v>640</v>
      </c>
      <c r="J499" s="27">
        <f>VALUE(MID(Tabla_Gtos_Ingresos7[[#This Row],[3 digitos]],1,2))</f>
        <v>64</v>
      </c>
      <c r="K499" s="28" t="str">
        <f>VLOOKUP(Tabla_Gtos_Ingresos7[[#This Row],[3 digitos]],PGC_Gtos_e_Ingresos[],4,FALSE)</f>
        <v>6.a</v>
      </c>
      <c r="L499" s="30" t="str">
        <f>VLOOKUP(Tabla_Gtos_Ingresos7[[#This Row],[Grupo 1]],Tabla3[],4,FALSE)</f>
        <v>6. Gtos de Personal</v>
      </c>
      <c r="M499" s="30" t="str">
        <f>VLOOKUP(Tabla_Gtos_Ingresos7[[#This Row],[Grupo 1]],Tabla3[],5,FALSE)</f>
        <v>6.a Sueldos y Salarios</v>
      </c>
      <c r="N499" s="28" t="str">
        <f>VLOOKUP(Tabla_Gtos_Ingresos7[[#This Row],[Grupo 1]],Tabla3[],10,FALSE)</f>
        <v>G</v>
      </c>
      <c r="O499" s="28" t="str">
        <f>VLOOKUP(Tabla_Gtos_Ingresos7[[#This Row],[Grupo 1]],Tabla3[],6,FALSE)</f>
        <v>Explotación</v>
      </c>
      <c r="P499" s="28">
        <f>VLOOKUP(Tabla_Gtos_Ingresos7[[#This Row],[Grupo 1]],Tabla3[],2,FALSE)</f>
        <v>6</v>
      </c>
      <c r="Q499" s="29" t="str">
        <f>VLOOKUP(Tabla_Gtos_Ingresos7[[#This Row],[3 digitos]],PGC_Gtos_e_Ingresos[],2,FALSE)</f>
        <v xml:space="preserve"> Sueldos y salarios</v>
      </c>
      <c r="R499" s="30" t="str">
        <f>Tabla_Gtos_Ingresos7[[#This Row],[3 digitos]]&amp;"/"&amp;Tabla_Gtos_Ingresos7[[#This Row],[Nombre cuenta]]</f>
        <v>640/ Sueldos y salarios</v>
      </c>
      <c r="S499" s="30">
        <f>YEAR(Tabla_Gtos_Ingresos7[[#This Row],[Fecha]])</f>
        <v>2010</v>
      </c>
      <c r="T499" s="27">
        <f>MONTH(Tabla_Gtos_Ingresos7[[#This Row],[Fecha]])</f>
        <v>1</v>
      </c>
      <c r="U499" s="30">
        <f>ROUNDUP(MONTH(Tabla_Gtos_Ingresos7[[#This Row],[Fecha]])/3, 0)</f>
        <v>1</v>
      </c>
      <c r="V499" s="30">
        <f>WEEKNUM(Tabla_Gtos_Ingresos7[[#This Row],[Fecha]])</f>
        <v>6</v>
      </c>
      <c r="W499" s="30">
        <f>(Tabla_Gtos_Ingresos7[[#This Row],[Factor]]*Tabla_Gtos_Ingresos7[[#This Row],[Haber]])+(Tabla_Gtos_Ingresos7[[#This Row],[Factor]]*Tabla_Gtos_Ingresos7[[#This Row],[Debe]])</f>
        <v>-1884.59</v>
      </c>
      <c r="X499" s="30">
        <f>VLOOKUP(Tabla_Gtos_Ingresos7[[#This Row],[3 digitos]],PGC_Gtos_e_Ingresos[],3,FALSE)</f>
        <v>-1</v>
      </c>
    </row>
    <row r="500" spans="1:24">
      <c r="A500" s="1">
        <v>148</v>
      </c>
      <c r="B500" s="13">
        <v>40209</v>
      </c>
      <c r="C500" s="15">
        <v>64000005</v>
      </c>
      <c r="D500" s="1" t="s">
        <v>401</v>
      </c>
      <c r="E500" s="1" t="s">
        <v>402</v>
      </c>
      <c r="F500" s="12">
        <v>1803.89</v>
      </c>
      <c r="G500" s="12">
        <v>0</v>
      </c>
      <c r="H500" s="26" t="str">
        <f>MID(Tabla_Gtos_Ingresos7[[#This Row],[Subcuenta]],1,4)</f>
        <v>6400</v>
      </c>
      <c r="I500" s="27">
        <f>VALUE(MID(Tabla_Gtos_Ingresos7[[#This Row],[4 digitos]],1,3))</f>
        <v>640</v>
      </c>
      <c r="J500" s="27">
        <f>VALUE(MID(Tabla_Gtos_Ingresos7[[#This Row],[3 digitos]],1,2))</f>
        <v>64</v>
      </c>
      <c r="K500" s="28" t="str">
        <f>VLOOKUP(Tabla_Gtos_Ingresos7[[#This Row],[3 digitos]],PGC_Gtos_e_Ingresos[],4,FALSE)</f>
        <v>6.a</v>
      </c>
      <c r="L500" s="30" t="str">
        <f>VLOOKUP(Tabla_Gtos_Ingresos7[[#This Row],[Grupo 1]],Tabla3[],4,FALSE)</f>
        <v>6. Gtos de Personal</v>
      </c>
      <c r="M500" s="30" t="str">
        <f>VLOOKUP(Tabla_Gtos_Ingresos7[[#This Row],[Grupo 1]],Tabla3[],5,FALSE)</f>
        <v>6.a Sueldos y Salarios</v>
      </c>
      <c r="N500" s="28" t="str">
        <f>VLOOKUP(Tabla_Gtos_Ingresos7[[#This Row],[Grupo 1]],Tabla3[],10,FALSE)</f>
        <v>G</v>
      </c>
      <c r="O500" s="28" t="str">
        <f>VLOOKUP(Tabla_Gtos_Ingresos7[[#This Row],[Grupo 1]],Tabla3[],6,FALSE)</f>
        <v>Explotación</v>
      </c>
      <c r="P500" s="28">
        <f>VLOOKUP(Tabla_Gtos_Ingresos7[[#This Row],[Grupo 1]],Tabla3[],2,FALSE)</f>
        <v>6</v>
      </c>
      <c r="Q500" s="29" t="str">
        <f>VLOOKUP(Tabla_Gtos_Ingresos7[[#This Row],[3 digitos]],PGC_Gtos_e_Ingresos[],2,FALSE)</f>
        <v xml:space="preserve"> Sueldos y salarios</v>
      </c>
      <c r="R500" s="30" t="str">
        <f>Tabla_Gtos_Ingresos7[[#This Row],[3 digitos]]&amp;"/"&amp;Tabla_Gtos_Ingresos7[[#This Row],[Nombre cuenta]]</f>
        <v>640/ Sueldos y salarios</v>
      </c>
      <c r="S500" s="30">
        <f>YEAR(Tabla_Gtos_Ingresos7[[#This Row],[Fecha]])</f>
        <v>2010</v>
      </c>
      <c r="T500" s="27">
        <f>MONTH(Tabla_Gtos_Ingresos7[[#This Row],[Fecha]])</f>
        <v>1</v>
      </c>
      <c r="U500" s="30">
        <f>ROUNDUP(MONTH(Tabla_Gtos_Ingresos7[[#This Row],[Fecha]])/3, 0)</f>
        <v>1</v>
      </c>
      <c r="V500" s="30">
        <f>WEEKNUM(Tabla_Gtos_Ingresos7[[#This Row],[Fecha]])</f>
        <v>6</v>
      </c>
      <c r="W500" s="30">
        <f>(Tabla_Gtos_Ingresos7[[#This Row],[Factor]]*Tabla_Gtos_Ingresos7[[#This Row],[Haber]])+(Tabla_Gtos_Ingresos7[[#This Row],[Factor]]*Tabla_Gtos_Ingresos7[[#This Row],[Debe]])</f>
        <v>-1803.89</v>
      </c>
      <c r="X500" s="30">
        <f>VLOOKUP(Tabla_Gtos_Ingresos7[[#This Row],[3 digitos]],PGC_Gtos_e_Ingresos[],3,FALSE)</f>
        <v>-1</v>
      </c>
    </row>
    <row r="501" spans="1:24">
      <c r="A501" s="1">
        <v>150</v>
      </c>
      <c r="B501" s="13">
        <v>40209</v>
      </c>
      <c r="C501" s="15">
        <v>64000007</v>
      </c>
      <c r="D501" s="1" t="s">
        <v>530</v>
      </c>
      <c r="E501" s="2" t="s">
        <v>531</v>
      </c>
      <c r="F501" s="12">
        <v>1644.3</v>
      </c>
      <c r="G501" s="12">
        <v>0</v>
      </c>
      <c r="H501" s="26" t="str">
        <f>MID(Tabla_Gtos_Ingresos7[[#This Row],[Subcuenta]],1,4)</f>
        <v>6400</v>
      </c>
      <c r="I501" s="27">
        <f>VALUE(MID(Tabla_Gtos_Ingresos7[[#This Row],[4 digitos]],1,3))</f>
        <v>640</v>
      </c>
      <c r="J501" s="27">
        <f>VALUE(MID(Tabla_Gtos_Ingresos7[[#This Row],[3 digitos]],1,2))</f>
        <v>64</v>
      </c>
      <c r="K501" s="28" t="str">
        <f>VLOOKUP(Tabla_Gtos_Ingresos7[[#This Row],[3 digitos]],PGC_Gtos_e_Ingresos[],4,FALSE)</f>
        <v>6.a</v>
      </c>
      <c r="L501" s="30" t="str">
        <f>VLOOKUP(Tabla_Gtos_Ingresos7[[#This Row],[Grupo 1]],Tabla3[],4,FALSE)</f>
        <v>6. Gtos de Personal</v>
      </c>
      <c r="M501" s="30" t="str">
        <f>VLOOKUP(Tabla_Gtos_Ingresos7[[#This Row],[Grupo 1]],Tabla3[],5,FALSE)</f>
        <v>6.a Sueldos y Salarios</v>
      </c>
      <c r="N501" s="28" t="str">
        <f>VLOOKUP(Tabla_Gtos_Ingresos7[[#This Row],[Grupo 1]],Tabla3[],10,FALSE)</f>
        <v>G</v>
      </c>
      <c r="O501" s="28" t="str">
        <f>VLOOKUP(Tabla_Gtos_Ingresos7[[#This Row],[Grupo 1]],Tabla3[],6,FALSE)</f>
        <v>Explotación</v>
      </c>
      <c r="P501" s="28">
        <f>VLOOKUP(Tabla_Gtos_Ingresos7[[#This Row],[Grupo 1]],Tabla3[],2,FALSE)</f>
        <v>6</v>
      </c>
      <c r="Q501" s="29" t="str">
        <f>VLOOKUP(Tabla_Gtos_Ingresos7[[#This Row],[3 digitos]],PGC_Gtos_e_Ingresos[],2,FALSE)</f>
        <v xml:space="preserve"> Sueldos y salarios</v>
      </c>
      <c r="R501" s="30" t="str">
        <f>Tabla_Gtos_Ingresos7[[#This Row],[3 digitos]]&amp;"/"&amp;Tabla_Gtos_Ingresos7[[#This Row],[Nombre cuenta]]</f>
        <v>640/ Sueldos y salarios</v>
      </c>
      <c r="S501" s="30">
        <f>YEAR(Tabla_Gtos_Ingresos7[[#This Row],[Fecha]])</f>
        <v>2010</v>
      </c>
      <c r="T501" s="27">
        <f>MONTH(Tabla_Gtos_Ingresos7[[#This Row],[Fecha]])</f>
        <v>1</v>
      </c>
      <c r="U501" s="30">
        <f>ROUNDUP(MONTH(Tabla_Gtos_Ingresos7[[#This Row],[Fecha]])/3, 0)</f>
        <v>1</v>
      </c>
      <c r="V501" s="30">
        <f>WEEKNUM(Tabla_Gtos_Ingresos7[[#This Row],[Fecha]])</f>
        <v>6</v>
      </c>
      <c r="W501" s="30">
        <f>(Tabla_Gtos_Ingresos7[[#This Row],[Factor]]*Tabla_Gtos_Ingresos7[[#This Row],[Haber]])+(Tabla_Gtos_Ingresos7[[#This Row],[Factor]]*Tabla_Gtos_Ingresos7[[#This Row],[Debe]])</f>
        <v>-1644.3</v>
      </c>
      <c r="X501" s="30">
        <f>VLOOKUP(Tabla_Gtos_Ingresos7[[#This Row],[3 digitos]],PGC_Gtos_e_Ingresos[],3,FALSE)</f>
        <v>-1</v>
      </c>
    </row>
    <row r="502" spans="1:24">
      <c r="A502" s="1">
        <v>149</v>
      </c>
      <c r="B502" s="13">
        <v>40209</v>
      </c>
      <c r="C502" s="15">
        <v>64000008</v>
      </c>
      <c r="D502" s="2" t="s">
        <v>580</v>
      </c>
      <c r="E502" s="1" t="s">
        <v>669</v>
      </c>
      <c r="F502" s="12">
        <v>1435.41</v>
      </c>
      <c r="G502" s="12">
        <v>0</v>
      </c>
      <c r="H502" s="26" t="str">
        <f>MID(Tabla_Gtos_Ingresos7[[#This Row],[Subcuenta]],1,4)</f>
        <v>6400</v>
      </c>
      <c r="I502" s="27">
        <f>VALUE(MID(Tabla_Gtos_Ingresos7[[#This Row],[4 digitos]],1,3))</f>
        <v>640</v>
      </c>
      <c r="J502" s="27">
        <f>VALUE(MID(Tabla_Gtos_Ingresos7[[#This Row],[3 digitos]],1,2))</f>
        <v>64</v>
      </c>
      <c r="K502" s="28" t="str">
        <f>VLOOKUP(Tabla_Gtos_Ingresos7[[#This Row],[3 digitos]],PGC_Gtos_e_Ingresos[],4,FALSE)</f>
        <v>6.a</v>
      </c>
      <c r="L502" s="30" t="str">
        <f>VLOOKUP(Tabla_Gtos_Ingresos7[[#This Row],[Grupo 1]],Tabla3[],4,FALSE)</f>
        <v>6. Gtos de Personal</v>
      </c>
      <c r="M502" s="30" t="str">
        <f>VLOOKUP(Tabla_Gtos_Ingresos7[[#This Row],[Grupo 1]],Tabla3[],5,FALSE)</f>
        <v>6.a Sueldos y Salarios</v>
      </c>
      <c r="N502" s="28" t="str">
        <f>VLOOKUP(Tabla_Gtos_Ingresos7[[#This Row],[Grupo 1]],Tabla3[],10,FALSE)</f>
        <v>G</v>
      </c>
      <c r="O502" s="28" t="str">
        <f>VLOOKUP(Tabla_Gtos_Ingresos7[[#This Row],[Grupo 1]],Tabla3[],6,FALSE)</f>
        <v>Explotación</v>
      </c>
      <c r="P502" s="28">
        <f>VLOOKUP(Tabla_Gtos_Ingresos7[[#This Row],[Grupo 1]],Tabla3[],2,FALSE)</f>
        <v>6</v>
      </c>
      <c r="Q502" s="29" t="str">
        <f>VLOOKUP(Tabla_Gtos_Ingresos7[[#This Row],[3 digitos]],PGC_Gtos_e_Ingresos[],2,FALSE)</f>
        <v xml:space="preserve"> Sueldos y salarios</v>
      </c>
      <c r="R502" s="30" t="str">
        <f>Tabla_Gtos_Ingresos7[[#This Row],[3 digitos]]&amp;"/"&amp;Tabla_Gtos_Ingresos7[[#This Row],[Nombre cuenta]]</f>
        <v>640/ Sueldos y salarios</v>
      </c>
      <c r="S502" s="30">
        <f>YEAR(Tabla_Gtos_Ingresos7[[#This Row],[Fecha]])</f>
        <v>2010</v>
      </c>
      <c r="T502" s="27">
        <f>MONTH(Tabla_Gtos_Ingresos7[[#This Row],[Fecha]])</f>
        <v>1</v>
      </c>
      <c r="U502" s="30">
        <f>ROUNDUP(MONTH(Tabla_Gtos_Ingresos7[[#This Row],[Fecha]])/3, 0)</f>
        <v>1</v>
      </c>
      <c r="V502" s="30">
        <f>WEEKNUM(Tabla_Gtos_Ingresos7[[#This Row],[Fecha]])</f>
        <v>6</v>
      </c>
      <c r="W502" s="30">
        <f>(Tabla_Gtos_Ingresos7[[#This Row],[Factor]]*Tabla_Gtos_Ingresos7[[#This Row],[Haber]])+(Tabla_Gtos_Ingresos7[[#This Row],[Factor]]*Tabla_Gtos_Ingresos7[[#This Row],[Debe]])</f>
        <v>-1435.41</v>
      </c>
      <c r="X502" s="30">
        <f>VLOOKUP(Tabla_Gtos_Ingresos7[[#This Row],[3 digitos]],PGC_Gtos_e_Ingresos[],3,FALSE)</f>
        <v>-1</v>
      </c>
    </row>
    <row r="503" spans="1:24">
      <c r="A503" s="1">
        <v>130</v>
      </c>
      <c r="B503" s="13">
        <v>40209</v>
      </c>
      <c r="C503" s="15">
        <v>70000007</v>
      </c>
      <c r="D503" s="1" t="s">
        <v>45</v>
      </c>
      <c r="E503" s="1" t="s">
        <v>603</v>
      </c>
      <c r="F503" s="12">
        <v>0</v>
      </c>
      <c r="G503" s="12">
        <v>140.13999999999999</v>
      </c>
      <c r="H503" s="26" t="str">
        <f>MID(Tabla_Gtos_Ingresos7[[#This Row],[Subcuenta]],1,4)</f>
        <v>7000</v>
      </c>
      <c r="I503" s="27">
        <f>VALUE(MID(Tabla_Gtos_Ingresos7[[#This Row],[4 digitos]],1,3))</f>
        <v>700</v>
      </c>
      <c r="J503" s="27">
        <f>VALUE(MID(Tabla_Gtos_Ingresos7[[#This Row],[3 digitos]],1,2))</f>
        <v>70</v>
      </c>
      <c r="K503" s="28" t="str">
        <f>VLOOKUP(Tabla_Gtos_Ingresos7[[#This Row],[3 digitos]],PGC_Gtos_e_Ingresos[],4,FALSE)</f>
        <v>1a</v>
      </c>
      <c r="L503" s="30" t="str">
        <f>VLOOKUP(Tabla_Gtos_Ingresos7[[#This Row],[Grupo 1]],Tabla3[],4,FALSE)</f>
        <v>1. Importe Neto Cifra de Negocios</v>
      </c>
      <c r="M503" s="30" t="str">
        <f>VLOOKUP(Tabla_Gtos_Ingresos7[[#This Row],[Grupo 1]],Tabla3[],5,FALSE)</f>
        <v>1.a Ventas</v>
      </c>
      <c r="N503" s="28" t="str">
        <f>VLOOKUP(Tabla_Gtos_Ingresos7[[#This Row],[Grupo 1]],Tabla3[],10,FALSE)</f>
        <v>I</v>
      </c>
      <c r="O503" s="28" t="str">
        <f>VLOOKUP(Tabla_Gtos_Ingresos7[[#This Row],[Grupo 1]],Tabla3[],6,FALSE)</f>
        <v>Explotación</v>
      </c>
      <c r="P503" s="28">
        <f>VLOOKUP(Tabla_Gtos_Ingresos7[[#This Row],[Grupo 1]],Tabla3[],2,FALSE)</f>
        <v>1</v>
      </c>
      <c r="Q503" s="29" t="str">
        <f>VLOOKUP(Tabla_Gtos_Ingresos7[[#This Row],[3 digitos]],PGC_Gtos_e_Ingresos[],2,FALSE)</f>
        <v xml:space="preserve"> Ventas de mercaderías</v>
      </c>
      <c r="R503" s="30" t="str">
        <f>Tabla_Gtos_Ingresos7[[#This Row],[3 digitos]]&amp;"/"&amp;Tabla_Gtos_Ingresos7[[#This Row],[Nombre cuenta]]</f>
        <v>700/ Ventas de mercaderías</v>
      </c>
      <c r="S503" s="30">
        <f>YEAR(Tabla_Gtos_Ingresos7[[#This Row],[Fecha]])</f>
        <v>2010</v>
      </c>
      <c r="T503" s="27">
        <f>MONTH(Tabla_Gtos_Ingresos7[[#This Row],[Fecha]])</f>
        <v>1</v>
      </c>
      <c r="U503" s="30">
        <f>ROUNDUP(MONTH(Tabla_Gtos_Ingresos7[[#This Row],[Fecha]])/3, 0)</f>
        <v>1</v>
      </c>
      <c r="V503" s="30">
        <f>WEEKNUM(Tabla_Gtos_Ingresos7[[#This Row],[Fecha]])</f>
        <v>6</v>
      </c>
      <c r="W503" s="30">
        <f>(Tabla_Gtos_Ingresos7[[#This Row],[Factor]]*Tabla_Gtos_Ingresos7[[#This Row],[Haber]])+(Tabla_Gtos_Ingresos7[[#This Row],[Factor]]*Tabla_Gtos_Ingresos7[[#This Row],[Debe]])</f>
        <v>140.13999999999999</v>
      </c>
      <c r="X503" s="30">
        <f>VLOOKUP(Tabla_Gtos_Ingresos7[[#This Row],[3 digitos]],PGC_Gtos_e_Ingresos[],3,FALSE)</f>
        <v>1</v>
      </c>
    </row>
    <row r="504" spans="1:24">
      <c r="A504" s="1">
        <v>131</v>
      </c>
      <c r="B504" s="13">
        <v>40209</v>
      </c>
      <c r="C504" s="15">
        <v>70000008</v>
      </c>
      <c r="D504" s="1" t="s">
        <v>45</v>
      </c>
      <c r="E504" s="2" t="s">
        <v>550</v>
      </c>
      <c r="F504" s="12">
        <v>0</v>
      </c>
      <c r="G504" s="12">
        <v>24.42</v>
      </c>
      <c r="H504" s="26" t="str">
        <f>MID(Tabla_Gtos_Ingresos7[[#This Row],[Subcuenta]],1,4)</f>
        <v>7000</v>
      </c>
      <c r="I504" s="27">
        <f>VALUE(MID(Tabla_Gtos_Ingresos7[[#This Row],[4 digitos]],1,3))</f>
        <v>700</v>
      </c>
      <c r="J504" s="27">
        <f>VALUE(MID(Tabla_Gtos_Ingresos7[[#This Row],[3 digitos]],1,2))</f>
        <v>70</v>
      </c>
      <c r="K504" s="28" t="str">
        <f>VLOOKUP(Tabla_Gtos_Ingresos7[[#This Row],[3 digitos]],PGC_Gtos_e_Ingresos[],4,FALSE)</f>
        <v>1a</v>
      </c>
      <c r="L504" s="30" t="str">
        <f>VLOOKUP(Tabla_Gtos_Ingresos7[[#This Row],[Grupo 1]],Tabla3[],4,FALSE)</f>
        <v>1. Importe Neto Cifra de Negocios</v>
      </c>
      <c r="M504" s="30" t="str">
        <f>VLOOKUP(Tabla_Gtos_Ingresos7[[#This Row],[Grupo 1]],Tabla3[],5,FALSE)</f>
        <v>1.a Ventas</v>
      </c>
      <c r="N504" s="28" t="str">
        <f>VLOOKUP(Tabla_Gtos_Ingresos7[[#This Row],[Grupo 1]],Tabla3[],10,FALSE)</f>
        <v>I</v>
      </c>
      <c r="O504" s="28" t="str">
        <f>VLOOKUP(Tabla_Gtos_Ingresos7[[#This Row],[Grupo 1]],Tabla3[],6,FALSE)</f>
        <v>Explotación</v>
      </c>
      <c r="P504" s="28">
        <f>VLOOKUP(Tabla_Gtos_Ingresos7[[#This Row],[Grupo 1]],Tabla3[],2,FALSE)</f>
        <v>1</v>
      </c>
      <c r="Q504" s="29" t="str">
        <f>VLOOKUP(Tabla_Gtos_Ingresos7[[#This Row],[3 digitos]],PGC_Gtos_e_Ingresos[],2,FALSE)</f>
        <v xml:space="preserve"> Ventas de mercaderías</v>
      </c>
      <c r="R504" s="30" t="str">
        <f>Tabla_Gtos_Ingresos7[[#This Row],[3 digitos]]&amp;"/"&amp;Tabla_Gtos_Ingresos7[[#This Row],[Nombre cuenta]]</f>
        <v>700/ Ventas de mercaderías</v>
      </c>
      <c r="S504" s="30">
        <f>YEAR(Tabla_Gtos_Ingresos7[[#This Row],[Fecha]])</f>
        <v>2010</v>
      </c>
      <c r="T504" s="27">
        <f>MONTH(Tabla_Gtos_Ingresos7[[#This Row],[Fecha]])</f>
        <v>1</v>
      </c>
      <c r="U504" s="30">
        <f>ROUNDUP(MONTH(Tabla_Gtos_Ingresos7[[#This Row],[Fecha]])/3, 0)</f>
        <v>1</v>
      </c>
      <c r="V504" s="30">
        <f>WEEKNUM(Tabla_Gtos_Ingresos7[[#This Row],[Fecha]])</f>
        <v>6</v>
      </c>
      <c r="W504" s="30">
        <f>(Tabla_Gtos_Ingresos7[[#This Row],[Factor]]*Tabla_Gtos_Ingresos7[[#This Row],[Haber]])+(Tabla_Gtos_Ingresos7[[#This Row],[Factor]]*Tabla_Gtos_Ingresos7[[#This Row],[Debe]])</f>
        <v>24.42</v>
      </c>
      <c r="X504" s="30">
        <f>VLOOKUP(Tabla_Gtos_Ingresos7[[#This Row],[3 digitos]],PGC_Gtos_e_Ingresos[],3,FALSE)</f>
        <v>1</v>
      </c>
    </row>
    <row r="505" spans="1:24">
      <c r="A505" s="1">
        <v>132</v>
      </c>
      <c r="B505" s="13">
        <v>40209</v>
      </c>
      <c r="C505" s="15">
        <v>70000009</v>
      </c>
      <c r="D505" s="1" t="s">
        <v>45</v>
      </c>
      <c r="E505" s="1" t="s">
        <v>713</v>
      </c>
      <c r="F505" s="12">
        <v>0</v>
      </c>
      <c r="G505" s="12">
        <v>26.18</v>
      </c>
      <c r="H505" s="26" t="str">
        <f>MID(Tabla_Gtos_Ingresos7[[#This Row],[Subcuenta]],1,4)</f>
        <v>7000</v>
      </c>
      <c r="I505" s="27">
        <f>VALUE(MID(Tabla_Gtos_Ingresos7[[#This Row],[4 digitos]],1,3))</f>
        <v>700</v>
      </c>
      <c r="J505" s="27">
        <f>VALUE(MID(Tabla_Gtos_Ingresos7[[#This Row],[3 digitos]],1,2))</f>
        <v>70</v>
      </c>
      <c r="K505" s="28" t="str">
        <f>VLOOKUP(Tabla_Gtos_Ingresos7[[#This Row],[3 digitos]],PGC_Gtos_e_Ingresos[],4,FALSE)</f>
        <v>1a</v>
      </c>
      <c r="L505" s="30" t="str">
        <f>VLOOKUP(Tabla_Gtos_Ingresos7[[#This Row],[Grupo 1]],Tabla3[],4,FALSE)</f>
        <v>1. Importe Neto Cifra de Negocios</v>
      </c>
      <c r="M505" s="30" t="str">
        <f>VLOOKUP(Tabla_Gtos_Ingresos7[[#This Row],[Grupo 1]],Tabla3[],5,FALSE)</f>
        <v>1.a Ventas</v>
      </c>
      <c r="N505" s="28" t="str">
        <f>VLOOKUP(Tabla_Gtos_Ingresos7[[#This Row],[Grupo 1]],Tabla3[],10,FALSE)</f>
        <v>I</v>
      </c>
      <c r="O505" s="28" t="str">
        <f>VLOOKUP(Tabla_Gtos_Ingresos7[[#This Row],[Grupo 1]],Tabla3[],6,FALSE)</f>
        <v>Explotación</v>
      </c>
      <c r="P505" s="28">
        <f>VLOOKUP(Tabla_Gtos_Ingresos7[[#This Row],[Grupo 1]],Tabla3[],2,FALSE)</f>
        <v>1</v>
      </c>
      <c r="Q505" s="29" t="str">
        <f>VLOOKUP(Tabla_Gtos_Ingresos7[[#This Row],[3 digitos]],PGC_Gtos_e_Ingresos[],2,FALSE)</f>
        <v xml:space="preserve"> Ventas de mercaderías</v>
      </c>
      <c r="R505" s="30" t="str">
        <f>Tabla_Gtos_Ingresos7[[#This Row],[3 digitos]]&amp;"/"&amp;Tabla_Gtos_Ingresos7[[#This Row],[Nombre cuenta]]</f>
        <v>700/ Ventas de mercaderías</v>
      </c>
      <c r="S505" s="30">
        <f>YEAR(Tabla_Gtos_Ingresos7[[#This Row],[Fecha]])</f>
        <v>2010</v>
      </c>
      <c r="T505" s="27">
        <f>MONTH(Tabla_Gtos_Ingresos7[[#This Row],[Fecha]])</f>
        <v>1</v>
      </c>
      <c r="U505" s="30">
        <f>ROUNDUP(MONTH(Tabla_Gtos_Ingresos7[[#This Row],[Fecha]])/3, 0)</f>
        <v>1</v>
      </c>
      <c r="V505" s="30">
        <f>WEEKNUM(Tabla_Gtos_Ingresos7[[#This Row],[Fecha]])</f>
        <v>6</v>
      </c>
      <c r="W505" s="30">
        <f>(Tabla_Gtos_Ingresos7[[#This Row],[Factor]]*Tabla_Gtos_Ingresos7[[#This Row],[Haber]])+(Tabla_Gtos_Ingresos7[[#This Row],[Factor]]*Tabla_Gtos_Ingresos7[[#This Row],[Debe]])</f>
        <v>26.18</v>
      </c>
      <c r="X505" s="30">
        <f>VLOOKUP(Tabla_Gtos_Ingresos7[[#This Row],[3 digitos]],PGC_Gtos_e_Ingresos[],3,FALSE)</f>
        <v>1</v>
      </c>
    </row>
    <row r="506" spans="1:24">
      <c r="A506" s="1">
        <v>133</v>
      </c>
      <c r="B506" s="13">
        <v>40209</v>
      </c>
      <c r="C506" s="15">
        <v>70000010</v>
      </c>
      <c r="D506" s="1" t="s">
        <v>45</v>
      </c>
      <c r="E506" s="1" t="s">
        <v>718</v>
      </c>
      <c r="F506" s="12">
        <v>0</v>
      </c>
      <c r="G506" s="12">
        <v>209.66</v>
      </c>
      <c r="H506" s="26" t="str">
        <f>MID(Tabla_Gtos_Ingresos7[[#This Row],[Subcuenta]],1,4)</f>
        <v>7000</v>
      </c>
      <c r="I506" s="27">
        <f>VALUE(MID(Tabla_Gtos_Ingresos7[[#This Row],[4 digitos]],1,3))</f>
        <v>700</v>
      </c>
      <c r="J506" s="27">
        <f>VALUE(MID(Tabla_Gtos_Ingresos7[[#This Row],[3 digitos]],1,2))</f>
        <v>70</v>
      </c>
      <c r="K506" s="28" t="str">
        <f>VLOOKUP(Tabla_Gtos_Ingresos7[[#This Row],[3 digitos]],PGC_Gtos_e_Ingresos[],4,FALSE)</f>
        <v>1a</v>
      </c>
      <c r="L506" s="30" t="str">
        <f>VLOOKUP(Tabla_Gtos_Ingresos7[[#This Row],[Grupo 1]],Tabla3[],4,FALSE)</f>
        <v>1. Importe Neto Cifra de Negocios</v>
      </c>
      <c r="M506" s="30" t="str">
        <f>VLOOKUP(Tabla_Gtos_Ingresos7[[#This Row],[Grupo 1]],Tabla3[],5,FALSE)</f>
        <v>1.a Ventas</v>
      </c>
      <c r="N506" s="28" t="str">
        <f>VLOOKUP(Tabla_Gtos_Ingresos7[[#This Row],[Grupo 1]],Tabla3[],10,FALSE)</f>
        <v>I</v>
      </c>
      <c r="O506" s="28" t="str">
        <f>VLOOKUP(Tabla_Gtos_Ingresos7[[#This Row],[Grupo 1]],Tabla3[],6,FALSE)</f>
        <v>Explotación</v>
      </c>
      <c r="P506" s="28">
        <f>VLOOKUP(Tabla_Gtos_Ingresos7[[#This Row],[Grupo 1]],Tabla3[],2,FALSE)</f>
        <v>1</v>
      </c>
      <c r="Q506" s="29" t="str">
        <f>VLOOKUP(Tabla_Gtos_Ingresos7[[#This Row],[3 digitos]],PGC_Gtos_e_Ingresos[],2,FALSE)</f>
        <v xml:space="preserve"> Ventas de mercaderías</v>
      </c>
      <c r="R506" s="30" t="str">
        <f>Tabla_Gtos_Ingresos7[[#This Row],[3 digitos]]&amp;"/"&amp;Tabla_Gtos_Ingresos7[[#This Row],[Nombre cuenta]]</f>
        <v>700/ Ventas de mercaderías</v>
      </c>
      <c r="S506" s="30">
        <f>YEAR(Tabla_Gtos_Ingresos7[[#This Row],[Fecha]])</f>
        <v>2010</v>
      </c>
      <c r="T506" s="27">
        <f>MONTH(Tabla_Gtos_Ingresos7[[#This Row],[Fecha]])</f>
        <v>1</v>
      </c>
      <c r="U506" s="30">
        <f>ROUNDUP(MONTH(Tabla_Gtos_Ingresos7[[#This Row],[Fecha]])/3, 0)</f>
        <v>1</v>
      </c>
      <c r="V506" s="30">
        <f>WEEKNUM(Tabla_Gtos_Ingresos7[[#This Row],[Fecha]])</f>
        <v>6</v>
      </c>
      <c r="W506" s="30">
        <f>(Tabla_Gtos_Ingresos7[[#This Row],[Factor]]*Tabla_Gtos_Ingresos7[[#This Row],[Haber]])+(Tabla_Gtos_Ingresos7[[#This Row],[Factor]]*Tabla_Gtos_Ingresos7[[#This Row],[Debe]])</f>
        <v>209.66</v>
      </c>
      <c r="X506" s="30">
        <f>VLOOKUP(Tabla_Gtos_Ingresos7[[#This Row],[3 digitos]],PGC_Gtos_e_Ingresos[],3,FALSE)</f>
        <v>1</v>
      </c>
    </row>
    <row r="507" spans="1:24">
      <c r="A507" s="1">
        <v>134</v>
      </c>
      <c r="B507" s="13">
        <v>40209</v>
      </c>
      <c r="C507" s="15">
        <v>70000011</v>
      </c>
      <c r="D507" s="1" t="s">
        <v>45</v>
      </c>
      <c r="E507" s="2" t="s">
        <v>555</v>
      </c>
      <c r="F507" s="12">
        <v>0</v>
      </c>
      <c r="G507" s="12">
        <v>187.33</v>
      </c>
      <c r="H507" s="26" t="str">
        <f>MID(Tabla_Gtos_Ingresos7[[#This Row],[Subcuenta]],1,4)</f>
        <v>7000</v>
      </c>
      <c r="I507" s="27">
        <f>VALUE(MID(Tabla_Gtos_Ingresos7[[#This Row],[4 digitos]],1,3))</f>
        <v>700</v>
      </c>
      <c r="J507" s="27">
        <f>VALUE(MID(Tabla_Gtos_Ingresos7[[#This Row],[3 digitos]],1,2))</f>
        <v>70</v>
      </c>
      <c r="K507" s="28" t="str">
        <f>VLOOKUP(Tabla_Gtos_Ingresos7[[#This Row],[3 digitos]],PGC_Gtos_e_Ingresos[],4,FALSE)</f>
        <v>1a</v>
      </c>
      <c r="L507" s="30" t="str">
        <f>VLOOKUP(Tabla_Gtos_Ingresos7[[#This Row],[Grupo 1]],Tabla3[],4,FALSE)</f>
        <v>1. Importe Neto Cifra de Negocios</v>
      </c>
      <c r="M507" s="30" t="str">
        <f>VLOOKUP(Tabla_Gtos_Ingresos7[[#This Row],[Grupo 1]],Tabla3[],5,FALSE)</f>
        <v>1.a Ventas</v>
      </c>
      <c r="N507" s="28" t="str">
        <f>VLOOKUP(Tabla_Gtos_Ingresos7[[#This Row],[Grupo 1]],Tabla3[],10,FALSE)</f>
        <v>I</v>
      </c>
      <c r="O507" s="28" t="str">
        <f>VLOOKUP(Tabla_Gtos_Ingresos7[[#This Row],[Grupo 1]],Tabla3[],6,FALSE)</f>
        <v>Explotación</v>
      </c>
      <c r="P507" s="28">
        <f>VLOOKUP(Tabla_Gtos_Ingresos7[[#This Row],[Grupo 1]],Tabla3[],2,FALSE)</f>
        <v>1</v>
      </c>
      <c r="Q507" s="29" t="str">
        <f>VLOOKUP(Tabla_Gtos_Ingresos7[[#This Row],[3 digitos]],PGC_Gtos_e_Ingresos[],2,FALSE)</f>
        <v xml:space="preserve"> Ventas de mercaderías</v>
      </c>
      <c r="R507" s="30" t="str">
        <f>Tabla_Gtos_Ingresos7[[#This Row],[3 digitos]]&amp;"/"&amp;Tabla_Gtos_Ingresos7[[#This Row],[Nombre cuenta]]</f>
        <v>700/ Ventas de mercaderías</v>
      </c>
      <c r="S507" s="30">
        <f>YEAR(Tabla_Gtos_Ingresos7[[#This Row],[Fecha]])</f>
        <v>2010</v>
      </c>
      <c r="T507" s="27">
        <f>MONTH(Tabla_Gtos_Ingresos7[[#This Row],[Fecha]])</f>
        <v>1</v>
      </c>
      <c r="U507" s="30">
        <f>ROUNDUP(MONTH(Tabla_Gtos_Ingresos7[[#This Row],[Fecha]])/3, 0)</f>
        <v>1</v>
      </c>
      <c r="V507" s="30">
        <f>WEEKNUM(Tabla_Gtos_Ingresos7[[#This Row],[Fecha]])</f>
        <v>6</v>
      </c>
      <c r="W507" s="30">
        <f>(Tabla_Gtos_Ingresos7[[#This Row],[Factor]]*Tabla_Gtos_Ingresos7[[#This Row],[Haber]])+(Tabla_Gtos_Ingresos7[[#This Row],[Factor]]*Tabla_Gtos_Ingresos7[[#This Row],[Debe]])</f>
        <v>187.33</v>
      </c>
      <c r="X507" s="30">
        <f>VLOOKUP(Tabla_Gtos_Ingresos7[[#This Row],[3 digitos]],PGC_Gtos_e_Ingresos[],3,FALSE)</f>
        <v>1</v>
      </c>
    </row>
    <row r="508" spans="1:24">
      <c r="A508" s="1">
        <v>135</v>
      </c>
      <c r="B508" s="13">
        <v>40209</v>
      </c>
      <c r="C508" s="15">
        <v>70000012</v>
      </c>
      <c r="D508" s="1" t="s">
        <v>45</v>
      </c>
      <c r="E508" s="1" t="s">
        <v>417</v>
      </c>
      <c r="F508" s="12">
        <v>0</v>
      </c>
      <c r="G508" s="12">
        <v>1541.21</v>
      </c>
      <c r="H508" s="26" t="str">
        <f>MID(Tabla_Gtos_Ingresos7[[#This Row],[Subcuenta]],1,4)</f>
        <v>7000</v>
      </c>
      <c r="I508" s="27">
        <f>VALUE(MID(Tabla_Gtos_Ingresos7[[#This Row],[4 digitos]],1,3))</f>
        <v>700</v>
      </c>
      <c r="J508" s="27">
        <f>VALUE(MID(Tabla_Gtos_Ingresos7[[#This Row],[3 digitos]],1,2))</f>
        <v>70</v>
      </c>
      <c r="K508" s="28" t="str">
        <f>VLOOKUP(Tabla_Gtos_Ingresos7[[#This Row],[3 digitos]],PGC_Gtos_e_Ingresos[],4,FALSE)</f>
        <v>1a</v>
      </c>
      <c r="L508" s="30" t="str">
        <f>VLOOKUP(Tabla_Gtos_Ingresos7[[#This Row],[Grupo 1]],Tabla3[],4,FALSE)</f>
        <v>1. Importe Neto Cifra de Negocios</v>
      </c>
      <c r="M508" s="30" t="str">
        <f>VLOOKUP(Tabla_Gtos_Ingresos7[[#This Row],[Grupo 1]],Tabla3[],5,FALSE)</f>
        <v>1.a Ventas</v>
      </c>
      <c r="N508" s="28" t="str">
        <f>VLOOKUP(Tabla_Gtos_Ingresos7[[#This Row],[Grupo 1]],Tabla3[],10,FALSE)</f>
        <v>I</v>
      </c>
      <c r="O508" s="28" t="str">
        <f>VLOOKUP(Tabla_Gtos_Ingresos7[[#This Row],[Grupo 1]],Tabla3[],6,FALSE)</f>
        <v>Explotación</v>
      </c>
      <c r="P508" s="28">
        <f>VLOOKUP(Tabla_Gtos_Ingresos7[[#This Row],[Grupo 1]],Tabla3[],2,FALSE)</f>
        <v>1</v>
      </c>
      <c r="Q508" s="29" t="str">
        <f>VLOOKUP(Tabla_Gtos_Ingresos7[[#This Row],[3 digitos]],PGC_Gtos_e_Ingresos[],2,FALSE)</f>
        <v xml:space="preserve"> Ventas de mercaderías</v>
      </c>
      <c r="R508" s="30" t="str">
        <f>Tabla_Gtos_Ingresos7[[#This Row],[3 digitos]]&amp;"/"&amp;Tabla_Gtos_Ingresos7[[#This Row],[Nombre cuenta]]</f>
        <v>700/ Ventas de mercaderías</v>
      </c>
      <c r="S508" s="30">
        <f>YEAR(Tabla_Gtos_Ingresos7[[#This Row],[Fecha]])</f>
        <v>2010</v>
      </c>
      <c r="T508" s="27">
        <f>MONTH(Tabla_Gtos_Ingresos7[[#This Row],[Fecha]])</f>
        <v>1</v>
      </c>
      <c r="U508" s="30">
        <f>ROUNDUP(MONTH(Tabla_Gtos_Ingresos7[[#This Row],[Fecha]])/3, 0)</f>
        <v>1</v>
      </c>
      <c r="V508" s="30">
        <f>WEEKNUM(Tabla_Gtos_Ingresos7[[#This Row],[Fecha]])</f>
        <v>6</v>
      </c>
      <c r="W508" s="30">
        <f>(Tabla_Gtos_Ingresos7[[#This Row],[Factor]]*Tabla_Gtos_Ingresos7[[#This Row],[Haber]])+(Tabla_Gtos_Ingresos7[[#This Row],[Factor]]*Tabla_Gtos_Ingresos7[[#This Row],[Debe]])</f>
        <v>1541.21</v>
      </c>
      <c r="X508" s="30">
        <f>VLOOKUP(Tabla_Gtos_Ingresos7[[#This Row],[3 digitos]],PGC_Gtos_e_Ingresos[],3,FALSE)</f>
        <v>1</v>
      </c>
    </row>
    <row r="509" spans="1:24">
      <c r="A509" s="1">
        <v>136</v>
      </c>
      <c r="B509" s="13">
        <v>40209</v>
      </c>
      <c r="C509" s="15">
        <v>70000013</v>
      </c>
      <c r="D509" s="1" t="s">
        <v>45</v>
      </c>
      <c r="E509" s="1" t="s">
        <v>236</v>
      </c>
      <c r="F509" s="12">
        <v>0</v>
      </c>
      <c r="G509" s="12">
        <v>1258.8699999999999</v>
      </c>
      <c r="H509" s="26" t="str">
        <f>MID(Tabla_Gtos_Ingresos7[[#This Row],[Subcuenta]],1,4)</f>
        <v>7000</v>
      </c>
      <c r="I509" s="27">
        <f>VALUE(MID(Tabla_Gtos_Ingresos7[[#This Row],[4 digitos]],1,3))</f>
        <v>700</v>
      </c>
      <c r="J509" s="27">
        <f>VALUE(MID(Tabla_Gtos_Ingresos7[[#This Row],[3 digitos]],1,2))</f>
        <v>70</v>
      </c>
      <c r="K509" s="28" t="str">
        <f>VLOOKUP(Tabla_Gtos_Ingresos7[[#This Row],[3 digitos]],PGC_Gtos_e_Ingresos[],4,FALSE)</f>
        <v>1a</v>
      </c>
      <c r="L509" s="30" t="str">
        <f>VLOOKUP(Tabla_Gtos_Ingresos7[[#This Row],[Grupo 1]],Tabla3[],4,FALSE)</f>
        <v>1. Importe Neto Cifra de Negocios</v>
      </c>
      <c r="M509" s="30" t="str">
        <f>VLOOKUP(Tabla_Gtos_Ingresos7[[#This Row],[Grupo 1]],Tabla3[],5,FALSE)</f>
        <v>1.a Ventas</v>
      </c>
      <c r="N509" s="28" t="str">
        <f>VLOOKUP(Tabla_Gtos_Ingresos7[[#This Row],[Grupo 1]],Tabla3[],10,FALSE)</f>
        <v>I</v>
      </c>
      <c r="O509" s="28" t="str">
        <f>VLOOKUP(Tabla_Gtos_Ingresos7[[#This Row],[Grupo 1]],Tabla3[],6,FALSE)</f>
        <v>Explotación</v>
      </c>
      <c r="P509" s="28">
        <f>VLOOKUP(Tabla_Gtos_Ingresos7[[#This Row],[Grupo 1]],Tabla3[],2,FALSE)</f>
        <v>1</v>
      </c>
      <c r="Q509" s="29" t="str">
        <f>VLOOKUP(Tabla_Gtos_Ingresos7[[#This Row],[3 digitos]],PGC_Gtos_e_Ingresos[],2,FALSE)</f>
        <v xml:space="preserve"> Ventas de mercaderías</v>
      </c>
      <c r="R509" s="30" t="str">
        <f>Tabla_Gtos_Ingresos7[[#This Row],[3 digitos]]&amp;"/"&amp;Tabla_Gtos_Ingresos7[[#This Row],[Nombre cuenta]]</f>
        <v>700/ Ventas de mercaderías</v>
      </c>
      <c r="S509" s="30">
        <f>YEAR(Tabla_Gtos_Ingresos7[[#This Row],[Fecha]])</f>
        <v>2010</v>
      </c>
      <c r="T509" s="27">
        <f>MONTH(Tabla_Gtos_Ingresos7[[#This Row],[Fecha]])</f>
        <v>1</v>
      </c>
      <c r="U509" s="30">
        <f>ROUNDUP(MONTH(Tabla_Gtos_Ingresos7[[#This Row],[Fecha]])/3, 0)</f>
        <v>1</v>
      </c>
      <c r="V509" s="30">
        <f>WEEKNUM(Tabla_Gtos_Ingresos7[[#This Row],[Fecha]])</f>
        <v>6</v>
      </c>
      <c r="W509" s="30">
        <f>(Tabla_Gtos_Ingresos7[[#This Row],[Factor]]*Tabla_Gtos_Ingresos7[[#This Row],[Haber]])+(Tabla_Gtos_Ingresos7[[#This Row],[Factor]]*Tabla_Gtos_Ingresos7[[#This Row],[Debe]])</f>
        <v>1258.8699999999999</v>
      </c>
      <c r="X509" s="30">
        <f>VLOOKUP(Tabla_Gtos_Ingresos7[[#This Row],[3 digitos]],PGC_Gtos_e_Ingresos[],3,FALSE)</f>
        <v>1</v>
      </c>
    </row>
    <row r="510" spans="1:24">
      <c r="A510" s="1">
        <v>137</v>
      </c>
      <c r="B510" s="13">
        <v>40209</v>
      </c>
      <c r="C510" s="15">
        <v>70000014</v>
      </c>
      <c r="D510" s="1" t="s">
        <v>45</v>
      </c>
      <c r="E510" s="1" t="s">
        <v>237</v>
      </c>
      <c r="F510" s="12">
        <v>0</v>
      </c>
      <c r="G510" s="12">
        <v>433.63</v>
      </c>
      <c r="H510" s="26" t="str">
        <f>MID(Tabla_Gtos_Ingresos7[[#This Row],[Subcuenta]],1,4)</f>
        <v>7000</v>
      </c>
      <c r="I510" s="27">
        <f>VALUE(MID(Tabla_Gtos_Ingresos7[[#This Row],[4 digitos]],1,3))</f>
        <v>700</v>
      </c>
      <c r="J510" s="27">
        <f>VALUE(MID(Tabla_Gtos_Ingresos7[[#This Row],[3 digitos]],1,2))</f>
        <v>70</v>
      </c>
      <c r="K510" s="28" t="str">
        <f>VLOOKUP(Tabla_Gtos_Ingresos7[[#This Row],[3 digitos]],PGC_Gtos_e_Ingresos[],4,FALSE)</f>
        <v>1a</v>
      </c>
      <c r="L510" s="30" t="str">
        <f>VLOOKUP(Tabla_Gtos_Ingresos7[[#This Row],[Grupo 1]],Tabla3[],4,FALSE)</f>
        <v>1. Importe Neto Cifra de Negocios</v>
      </c>
      <c r="M510" s="30" t="str">
        <f>VLOOKUP(Tabla_Gtos_Ingresos7[[#This Row],[Grupo 1]],Tabla3[],5,FALSE)</f>
        <v>1.a Ventas</v>
      </c>
      <c r="N510" s="28" t="str">
        <f>VLOOKUP(Tabla_Gtos_Ingresos7[[#This Row],[Grupo 1]],Tabla3[],10,FALSE)</f>
        <v>I</v>
      </c>
      <c r="O510" s="28" t="str">
        <f>VLOOKUP(Tabla_Gtos_Ingresos7[[#This Row],[Grupo 1]],Tabla3[],6,FALSE)</f>
        <v>Explotación</v>
      </c>
      <c r="P510" s="28">
        <f>VLOOKUP(Tabla_Gtos_Ingresos7[[#This Row],[Grupo 1]],Tabla3[],2,FALSE)</f>
        <v>1</v>
      </c>
      <c r="Q510" s="29" t="str">
        <f>VLOOKUP(Tabla_Gtos_Ingresos7[[#This Row],[3 digitos]],PGC_Gtos_e_Ingresos[],2,FALSE)</f>
        <v xml:space="preserve"> Ventas de mercaderías</v>
      </c>
      <c r="R510" s="30" t="str">
        <f>Tabla_Gtos_Ingresos7[[#This Row],[3 digitos]]&amp;"/"&amp;Tabla_Gtos_Ingresos7[[#This Row],[Nombre cuenta]]</f>
        <v>700/ Ventas de mercaderías</v>
      </c>
      <c r="S510" s="30">
        <f>YEAR(Tabla_Gtos_Ingresos7[[#This Row],[Fecha]])</f>
        <v>2010</v>
      </c>
      <c r="T510" s="27">
        <f>MONTH(Tabla_Gtos_Ingresos7[[#This Row],[Fecha]])</f>
        <v>1</v>
      </c>
      <c r="U510" s="30">
        <f>ROUNDUP(MONTH(Tabla_Gtos_Ingresos7[[#This Row],[Fecha]])/3, 0)</f>
        <v>1</v>
      </c>
      <c r="V510" s="30">
        <f>WEEKNUM(Tabla_Gtos_Ingresos7[[#This Row],[Fecha]])</f>
        <v>6</v>
      </c>
      <c r="W510" s="30">
        <f>(Tabla_Gtos_Ingresos7[[#This Row],[Factor]]*Tabla_Gtos_Ingresos7[[#This Row],[Haber]])+(Tabla_Gtos_Ingresos7[[#This Row],[Factor]]*Tabla_Gtos_Ingresos7[[#This Row],[Debe]])</f>
        <v>433.63</v>
      </c>
      <c r="X510" s="30">
        <f>VLOOKUP(Tabla_Gtos_Ingresos7[[#This Row],[3 digitos]],PGC_Gtos_e_Ingresos[],3,FALSE)</f>
        <v>1</v>
      </c>
    </row>
    <row r="511" spans="1:24">
      <c r="A511" s="1">
        <v>138</v>
      </c>
      <c r="B511" s="13">
        <v>40209</v>
      </c>
      <c r="C511" s="15">
        <v>70000015</v>
      </c>
      <c r="D511" s="1" t="s">
        <v>45</v>
      </c>
      <c r="E511" s="1" t="s">
        <v>329</v>
      </c>
      <c r="F511" s="12">
        <v>0</v>
      </c>
      <c r="G511" s="12">
        <v>259.60000000000002</v>
      </c>
      <c r="H511" s="26" t="str">
        <f>MID(Tabla_Gtos_Ingresos7[[#This Row],[Subcuenta]],1,4)</f>
        <v>7000</v>
      </c>
      <c r="I511" s="27">
        <f>VALUE(MID(Tabla_Gtos_Ingresos7[[#This Row],[4 digitos]],1,3))</f>
        <v>700</v>
      </c>
      <c r="J511" s="27">
        <f>VALUE(MID(Tabla_Gtos_Ingresos7[[#This Row],[3 digitos]],1,2))</f>
        <v>70</v>
      </c>
      <c r="K511" s="28" t="str">
        <f>VLOOKUP(Tabla_Gtos_Ingresos7[[#This Row],[3 digitos]],PGC_Gtos_e_Ingresos[],4,FALSE)</f>
        <v>1a</v>
      </c>
      <c r="L511" s="30" t="str">
        <f>VLOOKUP(Tabla_Gtos_Ingresos7[[#This Row],[Grupo 1]],Tabla3[],4,FALSE)</f>
        <v>1. Importe Neto Cifra de Negocios</v>
      </c>
      <c r="M511" s="30" t="str">
        <f>VLOOKUP(Tabla_Gtos_Ingresos7[[#This Row],[Grupo 1]],Tabla3[],5,FALSE)</f>
        <v>1.a Ventas</v>
      </c>
      <c r="N511" s="28" t="str">
        <f>VLOOKUP(Tabla_Gtos_Ingresos7[[#This Row],[Grupo 1]],Tabla3[],10,FALSE)</f>
        <v>I</v>
      </c>
      <c r="O511" s="28" t="str">
        <f>VLOOKUP(Tabla_Gtos_Ingresos7[[#This Row],[Grupo 1]],Tabla3[],6,FALSE)</f>
        <v>Explotación</v>
      </c>
      <c r="P511" s="28">
        <f>VLOOKUP(Tabla_Gtos_Ingresos7[[#This Row],[Grupo 1]],Tabla3[],2,FALSE)</f>
        <v>1</v>
      </c>
      <c r="Q511" s="29" t="str">
        <f>VLOOKUP(Tabla_Gtos_Ingresos7[[#This Row],[3 digitos]],PGC_Gtos_e_Ingresos[],2,FALSE)</f>
        <v xml:space="preserve"> Ventas de mercaderías</v>
      </c>
      <c r="R511" s="30" t="str">
        <f>Tabla_Gtos_Ingresos7[[#This Row],[3 digitos]]&amp;"/"&amp;Tabla_Gtos_Ingresos7[[#This Row],[Nombre cuenta]]</f>
        <v>700/ Ventas de mercaderías</v>
      </c>
      <c r="S511" s="30">
        <f>YEAR(Tabla_Gtos_Ingresos7[[#This Row],[Fecha]])</f>
        <v>2010</v>
      </c>
      <c r="T511" s="27">
        <f>MONTH(Tabla_Gtos_Ingresos7[[#This Row],[Fecha]])</f>
        <v>1</v>
      </c>
      <c r="U511" s="30">
        <f>ROUNDUP(MONTH(Tabla_Gtos_Ingresos7[[#This Row],[Fecha]])/3, 0)</f>
        <v>1</v>
      </c>
      <c r="V511" s="30">
        <f>WEEKNUM(Tabla_Gtos_Ingresos7[[#This Row],[Fecha]])</f>
        <v>6</v>
      </c>
      <c r="W511" s="30">
        <f>(Tabla_Gtos_Ingresos7[[#This Row],[Factor]]*Tabla_Gtos_Ingresos7[[#This Row],[Haber]])+(Tabla_Gtos_Ingresos7[[#This Row],[Factor]]*Tabla_Gtos_Ingresos7[[#This Row],[Debe]])</f>
        <v>259.60000000000002</v>
      </c>
      <c r="X511" s="30">
        <f>VLOOKUP(Tabla_Gtos_Ingresos7[[#This Row],[3 digitos]],PGC_Gtos_e_Ingresos[],3,FALSE)</f>
        <v>1</v>
      </c>
    </row>
    <row r="512" spans="1:24">
      <c r="A512" s="1">
        <v>577</v>
      </c>
      <c r="B512" s="13">
        <v>40268</v>
      </c>
      <c r="C512" s="15">
        <v>62900001</v>
      </c>
      <c r="D512" s="1" t="s">
        <v>28</v>
      </c>
      <c r="E512" s="2" t="s">
        <v>937</v>
      </c>
      <c r="F512" s="12">
        <v>912</v>
      </c>
      <c r="G512" s="12">
        <v>0</v>
      </c>
      <c r="H512" s="26" t="str">
        <f>MID(Tabla_Gtos_Ingresos7[[#This Row],[Subcuenta]],1,4)</f>
        <v>6290</v>
      </c>
      <c r="I512" s="27">
        <f>VALUE(MID(Tabla_Gtos_Ingresos7[[#This Row],[4 digitos]],1,3))</f>
        <v>629</v>
      </c>
      <c r="J512" s="27">
        <f>VALUE(MID(Tabla_Gtos_Ingresos7[[#This Row],[3 digitos]],1,2))</f>
        <v>62</v>
      </c>
      <c r="K512" s="28" t="str">
        <f>VLOOKUP(Tabla_Gtos_Ingresos7[[#This Row],[3 digitos]],PGC_Gtos_e_Ingresos[],4,FALSE)</f>
        <v>7.a</v>
      </c>
      <c r="L512" s="30" t="str">
        <f>VLOOKUP(Tabla_Gtos_Ingresos7[[#This Row],[Grupo 1]],Tabla3[],4,FALSE)</f>
        <v>7. Otros Gastos de Explotación</v>
      </c>
      <c r="M512" s="30" t="str">
        <f>VLOOKUP(Tabla_Gtos_Ingresos7[[#This Row],[Grupo 1]],Tabla3[],5,FALSE)</f>
        <v>7.a Servicios Exteriores</v>
      </c>
      <c r="N512" s="28" t="str">
        <f>VLOOKUP(Tabla_Gtos_Ingresos7[[#This Row],[Grupo 1]],Tabla3[],10,FALSE)</f>
        <v>G</v>
      </c>
      <c r="O512" s="28" t="str">
        <f>VLOOKUP(Tabla_Gtos_Ingresos7[[#This Row],[Grupo 1]],Tabla3[],6,FALSE)</f>
        <v>Explotación</v>
      </c>
      <c r="P512" s="28">
        <f>VLOOKUP(Tabla_Gtos_Ingresos7[[#This Row],[Grupo 1]],Tabla3[],2,FALSE)</f>
        <v>7</v>
      </c>
      <c r="Q512" s="29" t="str">
        <f>VLOOKUP(Tabla_Gtos_Ingresos7[[#This Row],[3 digitos]],PGC_Gtos_e_Ingresos[],2,FALSE)</f>
        <v xml:space="preserve"> Otros servicios</v>
      </c>
      <c r="R512" s="30" t="str">
        <f>Tabla_Gtos_Ingresos7[[#This Row],[3 digitos]]&amp;"/"&amp;Tabla_Gtos_Ingresos7[[#This Row],[Nombre cuenta]]</f>
        <v>629/ Otros servicios</v>
      </c>
      <c r="S512" s="30">
        <f>YEAR(Tabla_Gtos_Ingresos7[[#This Row],[Fecha]])</f>
        <v>2010</v>
      </c>
      <c r="T512" s="27">
        <f>MONTH(Tabla_Gtos_Ingresos7[[#This Row],[Fecha]])</f>
        <v>3</v>
      </c>
      <c r="U512" s="30">
        <f>ROUNDUP(MONTH(Tabla_Gtos_Ingresos7[[#This Row],[Fecha]])/3, 0)</f>
        <v>1</v>
      </c>
      <c r="V512" s="30">
        <f>WEEKNUM(Tabla_Gtos_Ingresos7[[#This Row],[Fecha]])</f>
        <v>14</v>
      </c>
      <c r="W512" s="30">
        <f>(Tabla_Gtos_Ingresos7[[#This Row],[Factor]]*Tabla_Gtos_Ingresos7[[#This Row],[Haber]])+(Tabla_Gtos_Ingresos7[[#This Row],[Factor]]*Tabla_Gtos_Ingresos7[[#This Row],[Debe]])</f>
        <v>-912</v>
      </c>
      <c r="X512" s="30">
        <f>VLOOKUP(Tabla_Gtos_Ingresos7[[#This Row],[3 digitos]],PGC_Gtos_e_Ingresos[],3,FALSE)</f>
        <v>-1</v>
      </c>
    </row>
    <row r="513" spans="1:24">
      <c r="A513" s="1">
        <v>548</v>
      </c>
      <c r="B513" s="13">
        <v>40268</v>
      </c>
      <c r="C513" s="15">
        <v>64000002</v>
      </c>
      <c r="D513" s="1" t="s">
        <v>474</v>
      </c>
      <c r="E513" s="1" t="s">
        <v>477</v>
      </c>
      <c r="F513" s="12">
        <v>2121.87</v>
      </c>
      <c r="G513" s="12">
        <v>0</v>
      </c>
      <c r="H513" s="26" t="str">
        <f>MID(Tabla_Gtos_Ingresos7[[#This Row],[Subcuenta]],1,4)</f>
        <v>6400</v>
      </c>
      <c r="I513" s="27">
        <f>VALUE(MID(Tabla_Gtos_Ingresos7[[#This Row],[4 digitos]],1,3))</f>
        <v>640</v>
      </c>
      <c r="J513" s="27">
        <f>VALUE(MID(Tabla_Gtos_Ingresos7[[#This Row],[3 digitos]],1,2))</f>
        <v>64</v>
      </c>
      <c r="K513" s="28" t="str">
        <f>VLOOKUP(Tabla_Gtos_Ingresos7[[#This Row],[3 digitos]],PGC_Gtos_e_Ingresos[],4,FALSE)</f>
        <v>6.a</v>
      </c>
      <c r="L513" s="30" t="str">
        <f>VLOOKUP(Tabla_Gtos_Ingresos7[[#This Row],[Grupo 1]],Tabla3[],4,FALSE)</f>
        <v>6. Gtos de Personal</v>
      </c>
      <c r="M513" s="30" t="str">
        <f>VLOOKUP(Tabla_Gtos_Ingresos7[[#This Row],[Grupo 1]],Tabla3[],5,FALSE)</f>
        <v>6.a Sueldos y Salarios</v>
      </c>
      <c r="N513" s="28" t="str">
        <f>VLOOKUP(Tabla_Gtos_Ingresos7[[#This Row],[Grupo 1]],Tabla3[],10,FALSE)</f>
        <v>G</v>
      </c>
      <c r="O513" s="28" t="str">
        <f>VLOOKUP(Tabla_Gtos_Ingresos7[[#This Row],[Grupo 1]],Tabla3[],6,FALSE)</f>
        <v>Explotación</v>
      </c>
      <c r="P513" s="28">
        <f>VLOOKUP(Tabla_Gtos_Ingresos7[[#This Row],[Grupo 1]],Tabla3[],2,FALSE)</f>
        <v>6</v>
      </c>
      <c r="Q513" s="29" t="str">
        <f>VLOOKUP(Tabla_Gtos_Ingresos7[[#This Row],[3 digitos]],PGC_Gtos_e_Ingresos[],2,FALSE)</f>
        <v xml:space="preserve"> Sueldos y salarios</v>
      </c>
      <c r="R513" s="30" t="str">
        <f>Tabla_Gtos_Ingresos7[[#This Row],[3 digitos]]&amp;"/"&amp;Tabla_Gtos_Ingresos7[[#This Row],[Nombre cuenta]]</f>
        <v>640/ Sueldos y salarios</v>
      </c>
      <c r="S513" s="30">
        <f>YEAR(Tabla_Gtos_Ingresos7[[#This Row],[Fecha]])</f>
        <v>2010</v>
      </c>
      <c r="T513" s="27">
        <f>MONTH(Tabla_Gtos_Ingresos7[[#This Row],[Fecha]])</f>
        <v>3</v>
      </c>
      <c r="U513" s="30">
        <f>ROUNDUP(MONTH(Tabla_Gtos_Ingresos7[[#This Row],[Fecha]])/3, 0)</f>
        <v>1</v>
      </c>
      <c r="V513" s="30">
        <f>WEEKNUM(Tabla_Gtos_Ingresos7[[#This Row],[Fecha]])</f>
        <v>14</v>
      </c>
      <c r="W513" s="30">
        <f>(Tabla_Gtos_Ingresos7[[#This Row],[Factor]]*Tabla_Gtos_Ingresos7[[#This Row],[Haber]])+(Tabla_Gtos_Ingresos7[[#This Row],[Factor]]*Tabla_Gtos_Ingresos7[[#This Row],[Debe]])</f>
        <v>-2121.87</v>
      </c>
      <c r="X513" s="30">
        <f>VLOOKUP(Tabla_Gtos_Ingresos7[[#This Row],[3 digitos]],PGC_Gtos_e_Ingresos[],3,FALSE)</f>
        <v>-1</v>
      </c>
    </row>
    <row r="514" spans="1:24">
      <c r="A514" s="1">
        <v>549</v>
      </c>
      <c r="B514" s="13">
        <v>40268</v>
      </c>
      <c r="C514" s="15">
        <v>64000007</v>
      </c>
      <c r="D514" s="1" t="s">
        <v>401</v>
      </c>
      <c r="E514" s="1" t="s">
        <v>404</v>
      </c>
      <c r="F514" s="12">
        <v>1791.87</v>
      </c>
      <c r="G514" s="12">
        <v>0</v>
      </c>
      <c r="H514" s="26" t="str">
        <f>MID(Tabla_Gtos_Ingresos7[[#This Row],[Subcuenta]],1,4)</f>
        <v>6400</v>
      </c>
      <c r="I514" s="27">
        <f>VALUE(MID(Tabla_Gtos_Ingresos7[[#This Row],[4 digitos]],1,3))</f>
        <v>640</v>
      </c>
      <c r="J514" s="27">
        <f>VALUE(MID(Tabla_Gtos_Ingresos7[[#This Row],[3 digitos]],1,2))</f>
        <v>64</v>
      </c>
      <c r="K514" s="28" t="str">
        <f>VLOOKUP(Tabla_Gtos_Ingresos7[[#This Row],[3 digitos]],PGC_Gtos_e_Ingresos[],4,FALSE)</f>
        <v>6.a</v>
      </c>
      <c r="L514" s="30" t="str">
        <f>VLOOKUP(Tabla_Gtos_Ingresos7[[#This Row],[Grupo 1]],Tabla3[],4,FALSE)</f>
        <v>6. Gtos de Personal</v>
      </c>
      <c r="M514" s="30" t="str">
        <f>VLOOKUP(Tabla_Gtos_Ingresos7[[#This Row],[Grupo 1]],Tabla3[],5,FALSE)</f>
        <v>6.a Sueldos y Salarios</v>
      </c>
      <c r="N514" s="28" t="str">
        <f>VLOOKUP(Tabla_Gtos_Ingresos7[[#This Row],[Grupo 1]],Tabla3[],10,FALSE)</f>
        <v>G</v>
      </c>
      <c r="O514" s="28" t="str">
        <f>VLOOKUP(Tabla_Gtos_Ingresos7[[#This Row],[Grupo 1]],Tabla3[],6,FALSE)</f>
        <v>Explotación</v>
      </c>
      <c r="P514" s="28">
        <f>VLOOKUP(Tabla_Gtos_Ingresos7[[#This Row],[Grupo 1]],Tabla3[],2,FALSE)</f>
        <v>6</v>
      </c>
      <c r="Q514" s="29" t="str">
        <f>VLOOKUP(Tabla_Gtos_Ingresos7[[#This Row],[3 digitos]],PGC_Gtos_e_Ingresos[],2,FALSE)</f>
        <v xml:space="preserve"> Sueldos y salarios</v>
      </c>
      <c r="R514" s="30" t="str">
        <f>Tabla_Gtos_Ingresos7[[#This Row],[3 digitos]]&amp;"/"&amp;Tabla_Gtos_Ingresos7[[#This Row],[Nombre cuenta]]</f>
        <v>640/ Sueldos y salarios</v>
      </c>
      <c r="S514" s="30">
        <f>YEAR(Tabla_Gtos_Ingresos7[[#This Row],[Fecha]])</f>
        <v>2010</v>
      </c>
      <c r="T514" s="27">
        <f>MONTH(Tabla_Gtos_Ingresos7[[#This Row],[Fecha]])</f>
        <v>3</v>
      </c>
      <c r="U514" s="30">
        <f>ROUNDUP(MONTH(Tabla_Gtos_Ingresos7[[#This Row],[Fecha]])/3, 0)</f>
        <v>1</v>
      </c>
      <c r="V514" s="30">
        <f>WEEKNUM(Tabla_Gtos_Ingresos7[[#This Row],[Fecha]])</f>
        <v>14</v>
      </c>
      <c r="W514" s="30">
        <f>(Tabla_Gtos_Ingresos7[[#This Row],[Factor]]*Tabla_Gtos_Ingresos7[[#This Row],[Haber]])+(Tabla_Gtos_Ingresos7[[#This Row],[Factor]]*Tabla_Gtos_Ingresos7[[#This Row],[Debe]])</f>
        <v>-1791.87</v>
      </c>
      <c r="X514" s="30">
        <f>VLOOKUP(Tabla_Gtos_Ingresos7[[#This Row],[3 digitos]],PGC_Gtos_e_Ingresos[],3,FALSE)</f>
        <v>-1</v>
      </c>
    </row>
    <row r="515" spans="1:24">
      <c r="A515" s="1">
        <v>550</v>
      </c>
      <c r="B515" s="13">
        <v>40268</v>
      </c>
      <c r="C515" s="15">
        <v>64000010</v>
      </c>
      <c r="D515" s="2" t="s">
        <v>580</v>
      </c>
      <c r="E515" s="1" t="s">
        <v>671</v>
      </c>
      <c r="F515" s="12">
        <v>1505.61</v>
      </c>
      <c r="G515" s="12">
        <v>0</v>
      </c>
      <c r="H515" s="26" t="str">
        <f>MID(Tabla_Gtos_Ingresos7[[#This Row],[Subcuenta]],1,4)</f>
        <v>6400</v>
      </c>
      <c r="I515" s="27">
        <f>VALUE(MID(Tabla_Gtos_Ingresos7[[#This Row],[4 digitos]],1,3))</f>
        <v>640</v>
      </c>
      <c r="J515" s="27">
        <f>VALUE(MID(Tabla_Gtos_Ingresos7[[#This Row],[3 digitos]],1,2))</f>
        <v>64</v>
      </c>
      <c r="K515" s="28" t="str">
        <f>VLOOKUP(Tabla_Gtos_Ingresos7[[#This Row],[3 digitos]],PGC_Gtos_e_Ingresos[],4,FALSE)</f>
        <v>6.a</v>
      </c>
      <c r="L515" s="30" t="str">
        <f>VLOOKUP(Tabla_Gtos_Ingresos7[[#This Row],[Grupo 1]],Tabla3[],4,FALSE)</f>
        <v>6. Gtos de Personal</v>
      </c>
      <c r="M515" s="30" t="str">
        <f>VLOOKUP(Tabla_Gtos_Ingresos7[[#This Row],[Grupo 1]],Tabla3[],5,FALSE)</f>
        <v>6.a Sueldos y Salarios</v>
      </c>
      <c r="N515" s="28" t="str">
        <f>VLOOKUP(Tabla_Gtos_Ingresos7[[#This Row],[Grupo 1]],Tabla3[],10,FALSE)</f>
        <v>G</v>
      </c>
      <c r="O515" s="28" t="str">
        <f>VLOOKUP(Tabla_Gtos_Ingresos7[[#This Row],[Grupo 1]],Tabla3[],6,FALSE)</f>
        <v>Explotación</v>
      </c>
      <c r="P515" s="28">
        <f>VLOOKUP(Tabla_Gtos_Ingresos7[[#This Row],[Grupo 1]],Tabla3[],2,FALSE)</f>
        <v>6</v>
      </c>
      <c r="Q515" s="29" t="str">
        <f>VLOOKUP(Tabla_Gtos_Ingresos7[[#This Row],[3 digitos]],PGC_Gtos_e_Ingresos[],2,FALSE)</f>
        <v xml:space="preserve"> Sueldos y salarios</v>
      </c>
      <c r="R515" s="30" t="str">
        <f>Tabla_Gtos_Ingresos7[[#This Row],[3 digitos]]&amp;"/"&amp;Tabla_Gtos_Ingresos7[[#This Row],[Nombre cuenta]]</f>
        <v>640/ Sueldos y salarios</v>
      </c>
      <c r="S515" s="30">
        <f>YEAR(Tabla_Gtos_Ingresos7[[#This Row],[Fecha]])</f>
        <v>2010</v>
      </c>
      <c r="T515" s="27">
        <f>MONTH(Tabla_Gtos_Ingresos7[[#This Row],[Fecha]])</f>
        <v>3</v>
      </c>
      <c r="U515" s="30">
        <f>ROUNDUP(MONTH(Tabla_Gtos_Ingresos7[[#This Row],[Fecha]])/3, 0)</f>
        <v>1</v>
      </c>
      <c r="V515" s="30">
        <f>WEEKNUM(Tabla_Gtos_Ingresos7[[#This Row],[Fecha]])</f>
        <v>14</v>
      </c>
      <c r="W515" s="30">
        <f>(Tabla_Gtos_Ingresos7[[#This Row],[Factor]]*Tabla_Gtos_Ingresos7[[#This Row],[Haber]])+(Tabla_Gtos_Ingresos7[[#This Row],[Factor]]*Tabla_Gtos_Ingresos7[[#This Row],[Debe]])</f>
        <v>-1505.61</v>
      </c>
      <c r="X515" s="30">
        <f>VLOOKUP(Tabla_Gtos_Ingresos7[[#This Row],[3 digitos]],PGC_Gtos_e_Ingresos[],3,FALSE)</f>
        <v>-1</v>
      </c>
    </row>
    <row r="516" spans="1:24">
      <c r="A516" s="1">
        <v>553</v>
      </c>
      <c r="B516" s="13">
        <v>40268</v>
      </c>
      <c r="C516" s="15">
        <v>64000012</v>
      </c>
      <c r="D516" s="1" t="s">
        <v>490</v>
      </c>
      <c r="E516" s="1" t="s">
        <v>491</v>
      </c>
      <c r="F516" s="12">
        <v>705.54</v>
      </c>
      <c r="G516" s="12">
        <v>0</v>
      </c>
      <c r="H516" s="26" t="str">
        <f>MID(Tabla_Gtos_Ingresos7[[#This Row],[Subcuenta]],1,4)</f>
        <v>6400</v>
      </c>
      <c r="I516" s="27">
        <f>VALUE(MID(Tabla_Gtos_Ingresos7[[#This Row],[4 digitos]],1,3))</f>
        <v>640</v>
      </c>
      <c r="J516" s="27">
        <f>VALUE(MID(Tabla_Gtos_Ingresos7[[#This Row],[3 digitos]],1,2))</f>
        <v>64</v>
      </c>
      <c r="K516" s="28" t="str">
        <f>VLOOKUP(Tabla_Gtos_Ingresos7[[#This Row],[3 digitos]],PGC_Gtos_e_Ingresos[],4,FALSE)</f>
        <v>6.a</v>
      </c>
      <c r="L516" s="30" t="str">
        <f>VLOOKUP(Tabla_Gtos_Ingresos7[[#This Row],[Grupo 1]],Tabla3[],4,FALSE)</f>
        <v>6. Gtos de Personal</v>
      </c>
      <c r="M516" s="30" t="str">
        <f>VLOOKUP(Tabla_Gtos_Ingresos7[[#This Row],[Grupo 1]],Tabla3[],5,FALSE)</f>
        <v>6.a Sueldos y Salarios</v>
      </c>
      <c r="N516" s="28" t="str">
        <f>VLOOKUP(Tabla_Gtos_Ingresos7[[#This Row],[Grupo 1]],Tabla3[],10,FALSE)</f>
        <v>G</v>
      </c>
      <c r="O516" s="28" t="str">
        <f>VLOOKUP(Tabla_Gtos_Ingresos7[[#This Row],[Grupo 1]],Tabla3[],6,FALSE)</f>
        <v>Explotación</v>
      </c>
      <c r="P516" s="28">
        <f>VLOOKUP(Tabla_Gtos_Ingresos7[[#This Row],[Grupo 1]],Tabla3[],2,FALSE)</f>
        <v>6</v>
      </c>
      <c r="Q516" s="29" t="str">
        <f>VLOOKUP(Tabla_Gtos_Ingresos7[[#This Row],[3 digitos]],PGC_Gtos_e_Ingresos[],2,FALSE)</f>
        <v xml:space="preserve"> Sueldos y salarios</v>
      </c>
      <c r="R516" s="30" t="str">
        <f>Tabla_Gtos_Ingresos7[[#This Row],[3 digitos]]&amp;"/"&amp;Tabla_Gtos_Ingresos7[[#This Row],[Nombre cuenta]]</f>
        <v>640/ Sueldos y salarios</v>
      </c>
      <c r="S516" s="30">
        <f>YEAR(Tabla_Gtos_Ingresos7[[#This Row],[Fecha]])</f>
        <v>2010</v>
      </c>
      <c r="T516" s="27">
        <f>MONTH(Tabla_Gtos_Ingresos7[[#This Row],[Fecha]])</f>
        <v>3</v>
      </c>
      <c r="U516" s="30">
        <f>ROUNDUP(MONTH(Tabla_Gtos_Ingresos7[[#This Row],[Fecha]])/3, 0)</f>
        <v>1</v>
      </c>
      <c r="V516" s="30">
        <f>WEEKNUM(Tabla_Gtos_Ingresos7[[#This Row],[Fecha]])</f>
        <v>14</v>
      </c>
      <c r="W516" s="30">
        <f>(Tabla_Gtos_Ingresos7[[#This Row],[Factor]]*Tabla_Gtos_Ingresos7[[#This Row],[Haber]])+(Tabla_Gtos_Ingresos7[[#This Row],[Factor]]*Tabla_Gtos_Ingresos7[[#This Row],[Debe]])</f>
        <v>-705.54</v>
      </c>
      <c r="X516" s="30">
        <f>VLOOKUP(Tabla_Gtos_Ingresos7[[#This Row],[3 digitos]],PGC_Gtos_e_Ingresos[],3,FALSE)</f>
        <v>-1</v>
      </c>
    </row>
    <row r="517" spans="1:24">
      <c r="A517" s="1">
        <v>1060</v>
      </c>
      <c r="B517" s="13">
        <v>40329</v>
      </c>
      <c r="C517" s="15">
        <v>64000004</v>
      </c>
      <c r="D517" s="1" t="s">
        <v>474</v>
      </c>
      <c r="E517" s="1" t="s">
        <v>479</v>
      </c>
      <c r="F517" s="12">
        <v>2303.2199999999998</v>
      </c>
      <c r="G517" s="12">
        <v>0</v>
      </c>
      <c r="H517" s="26" t="str">
        <f>MID(Tabla_Gtos_Ingresos7[[#This Row],[Subcuenta]],1,4)</f>
        <v>6400</v>
      </c>
      <c r="I517" s="27">
        <f>VALUE(MID(Tabla_Gtos_Ingresos7[[#This Row],[4 digitos]],1,3))</f>
        <v>640</v>
      </c>
      <c r="J517" s="27">
        <f>VALUE(MID(Tabla_Gtos_Ingresos7[[#This Row],[3 digitos]],1,2))</f>
        <v>64</v>
      </c>
      <c r="K517" s="28" t="str">
        <f>VLOOKUP(Tabla_Gtos_Ingresos7[[#This Row],[3 digitos]],PGC_Gtos_e_Ingresos[],4,FALSE)</f>
        <v>6.a</v>
      </c>
      <c r="L517" s="30" t="str">
        <f>VLOOKUP(Tabla_Gtos_Ingresos7[[#This Row],[Grupo 1]],Tabla3[],4,FALSE)</f>
        <v>6. Gtos de Personal</v>
      </c>
      <c r="M517" s="30" t="str">
        <f>VLOOKUP(Tabla_Gtos_Ingresos7[[#This Row],[Grupo 1]],Tabla3[],5,FALSE)</f>
        <v>6.a Sueldos y Salarios</v>
      </c>
      <c r="N517" s="28" t="str">
        <f>VLOOKUP(Tabla_Gtos_Ingresos7[[#This Row],[Grupo 1]],Tabla3[],10,FALSE)</f>
        <v>G</v>
      </c>
      <c r="O517" s="28" t="str">
        <f>VLOOKUP(Tabla_Gtos_Ingresos7[[#This Row],[Grupo 1]],Tabla3[],6,FALSE)</f>
        <v>Explotación</v>
      </c>
      <c r="P517" s="28">
        <f>VLOOKUP(Tabla_Gtos_Ingresos7[[#This Row],[Grupo 1]],Tabla3[],2,FALSE)</f>
        <v>6</v>
      </c>
      <c r="Q517" s="29" t="str">
        <f>VLOOKUP(Tabla_Gtos_Ingresos7[[#This Row],[3 digitos]],PGC_Gtos_e_Ingresos[],2,FALSE)</f>
        <v xml:space="preserve"> Sueldos y salarios</v>
      </c>
      <c r="R517" s="30" t="str">
        <f>Tabla_Gtos_Ingresos7[[#This Row],[3 digitos]]&amp;"/"&amp;Tabla_Gtos_Ingresos7[[#This Row],[Nombre cuenta]]</f>
        <v>640/ Sueldos y salarios</v>
      </c>
      <c r="S517" s="30">
        <f>YEAR(Tabla_Gtos_Ingresos7[[#This Row],[Fecha]])</f>
        <v>2010</v>
      </c>
      <c r="T517" s="27">
        <f>MONTH(Tabla_Gtos_Ingresos7[[#This Row],[Fecha]])</f>
        <v>5</v>
      </c>
      <c r="U517" s="30">
        <f>ROUNDUP(MONTH(Tabla_Gtos_Ingresos7[[#This Row],[Fecha]])/3, 0)</f>
        <v>2</v>
      </c>
      <c r="V517" s="30">
        <f>WEEKNUM(Tabla_Gtos_Ingresos7[[#This Row],[Fecha]])</f>
        <v>23</v>
      </c>
      <c r="W517" s="30">
        <f>(Tabla_Gtos_Ingresos7[[#This Row],[Factor]]*Tabla_Gtos_Ingresos7[[#This Row],[Haber]])+(Tabla_Gtos_Ingresos7[[#This Row],[Factor]]*Tabla_Gtos_Ingresos7[[#This Row],[Debe]])</f>
        <v>-2303.2199999999998</v>
      </c>
      <c r="X517" s="30">
        <f>VLOOKUP(Tabla_Gtos_Ingresos7[[#This Row],[3 digitos]],PGC_Gtos_e_Ingresos[],3,FALSE)</f>
        <v>-1</v>
      </c>
    </row>
    <row r="518" spans="1:24">
      <c r="A518" s="1">
        <v>1055</v>
      </c>
      <c r="B518" s="13">
        <v>40329</v>
      </c>
      <c r="C518" s="15">
        <v>64000009</v>
      </c>
      <c r="D518" s="1" t="s">
        <v>401</v>
      </c>
      <c r="E518" s="1" t="s">
        <v>406</v>
      </c>
      <c r="F518" s="12">
        <v>2102.4499999999998</v>
      </c>
      <c r="G518" s="12">
        <v>0</v>
      </c>
      <c r="H518" s="26" t="str">
        <f>MID(Tabla_Gtos_Ingresos7[[#This Row],[Subcuenta]],1,4)</f>
        <v>6400</v>
      </c>
      <c r="I518" s="27">
        <f>VALUE(MID(Tabla_Gtos_Ingresos7[[#This Row],[4 digitos]],1,3))</f>
        <v>640</v>
      </c>
      <c r="J518" s="27">
        <f>VALUE(MID(Tabla_Gtos_Ingresos7[[#This Row],[3 digitos]],1,2))</f>
        <v>64</v>
      </c>
      <c r="K518" s="28" t="str">
        <f>VLOOKUP(Tabla_Gtos_Ingresos7[[#This Row],[3 digitos]],PGC_Gtos_e_Ingresos[],4,FALSE)</f>
        <v>6.a</v>
      </c>
      <c r="L518" s="30" t="str">
        <f>VLOOKUP(Tabla_Gtos_Ingresos7[[#This Row],[Grupo 1]],Tabla3[],4,FALSE)</f>
        <v>6. Gtos de Personal</v>
      </c>
      <c r="M518" s="30" t="str">
        <f>VLOOKUP(Tabla_Gtos_Ingresos7[[#This Row],[Grupo 1]],Tabla3[],5,FALSE)</f>
        <v>6.a Sueldos y Salarios</v>
      </c>
      <c r="N518" s="28" t="str">
        <f>VLOOKUP(Tabla_Gtos_Ingresos7[[#This Row],[Grupo 1]],Tabla3[],10,FALSE)</f>
        <v>G</v>
      </c>
      <c r="O518" s="28" t="str">
        <f>VLOOKUP(Tabla_Gtos_Ingresos7[[#This Row],[Grupo 1]],Tabla3[],6,FALSE)</f>
        <v>Explotación</v>
      </c>
      <c r="P518" s="28">
        <f>VLOOKUP(Tabla_Gtos_Ingresos7[[#This Row],[Grupo 1]],Tabla3[],2,FALSE)</f>
        <v>6</v>
      </c>
      <c r="Q518" s="29" t="str">
        <f>VLOOKUP(Tabla_Gtos_Ingresos7[[#This Row],[3 digitos]],PGC_Gtos_e_Ingresos[],2,FALSE)</f>
        <v xml:space="preserve"> Sueldos y salarios</v>
      </c>
      <c r="R518" s="30" t="str">
        <f>Tabla_Gtos_Ingresos7[[#This Row],[3 digitos]]&amp;"/"&amp;Tabla_Gtos_Ingresos7[[#This Row],[Nombre cuenta]]</f>
        <v>640/ Sueldos y salarios</v>
      </c>
      <c r="S518" s="30">
        <f>YEAR(Tabla_Gtos_Ingresos7[[#This Row],[Fecha]])</f>
        <v>2010</v>
      </c>
      <c r="T518" s="27">
        <f>MONTH(Tabla_Gtos_Ingresos7[[#This Row],[Fecha]])</f>
        <v>5</v>
      </c>
      <c r="U518" s="30">
        <f>ROUNDUP(MONTH(Tabla_Gtos_Ingresos7[[#This Row],[Fecha]])/3, 0)</f>
        <v>2</v>
      </c>
      <c r="V518" s="30">
        <f>WEEKNUM(Tabla_Gtos_Ingresos7[[#This Row],[Fecha]])</f>
        <v>23</v>
      </c>
      <c r="W518" s="30">
        <f>(Tabla_Gtos_Ingresos7[[#This Row],[Factor]]*Tabla_Gtos_Ingresos7[[#This Row],[Haber]])+(Tabla_Gtos_Ingresos7[[#This Row],[Factor]]*Tabla_Gtos_Ingresos7[[#This Row],[Debe]])</f>
        <v>-2102.4499999999998</v>
      </c>
      <c r="X518" s="30">
        <f>VLOOKUP(Tabla_Gtos_Ingresos7[[#This Row],[3 digitos]],PGC_Gtos_e_Ingresos[],3,FALSE)</f>
        <v>-1</v>
      </c>
    </row>
    <row r="519" spans="1:24">
      <c r="A519" s="1">
        <v>1057</v>
      </c>
      <c r="B519" s="13">
        <v>40329</v>
      </c>
      <c r="C519" s="15">
        <v>64000012</v>
      </c>
      <c r="D519" s="2" t="s">
        <v>580</v>
      </c>
      <c r="E519" s="1" t="s">
        <v>673</v>
      </c>
      <c r="F519" s="12">
        <v>1993.76</v>
      </c>
      <c r="G519" s="12">
        <v>0</v>
      </c>
      <c r="H519" s="26" t="str">
        <f>MID(Tabla_Gtos_Ingresos7[[#This Row],[Subcuenta]],1,4)</f>
        <v>6400</v>
      </c>
      <c r="I519" s="27">
        <f>VALUE(MID(Tabla_Gtos_Ingresos7[[#This Row],[4 digitos]],1,3))</f>
        <v>640</v>
      </c>
      <c r="J519" s="27">
        <f>VALUE(MID(Tabla_Gtos_Ingresos7[[#This Row],[3 digitos]],1,2))</f>
        <v>64</v>
      </c>
      <c r="K519" s="28" t="str">
        <f>VLOOKUP(Tabla_Gtos_Ingresos7[[#This Row],[3 digitos]],PGC_Gtos_e_Ingresos[],4,FALSE)</f>
        <v>6.a</v>
      </c>
      <c r="L519" s="30" t="str">
        <f>VLOOKUP(Tabla_Gtos_Ingresos7[[#This Row],[Grupo 1]],Tabla3[],4,FALSE)</f>
        <v>6. Gtos de Personal</v>
      </c>
      <c r="M519" s="30" t="str">
        <f>VLOOKUP(Tabla_Gtos_Ingresos7[[#This Row],[Grupo 1]],Tabla3[],5,FALSE)</f>
        <v>6.a Sueldos y Salarios</v>
      </c>
      <c r="N519" s="28" t="str">
        <f>VLOOKUP(Tabla_Gtos_Ingresos7[[#This Row],[Grupo 1]],Tabla3[],10,FALSE)</f>
        <v>G</v>
      </c>
      <c r="O519" s="28" t="str">
        <f>VLOOKUP(Tabla_Gtos_Ingresos7[[#This Row],[Grupo 1]],Tabla3[],6,FALSE)</f>
        <v>Explotación</v>
      </c>
      <c r="P519" s="28">
        <f>VLOOKUP(Tabla_Gtos_Ingresos7[[#This Row],[Grupo 1]],Tabla3[],2,FALSE)</f>
        <v>6</v>
      </c>
      <c r="Q519" s="29" t="str">
        <f>VLOOKUP(Tabla_Gtos_Ingresos7[[#This Row],[3 digitos]],PGC_Gtos_e_Ingresos[],2,FALSE)</f>
        <v xml:space="preserve"> Sueldos y salarios</v>
      </c>
      <c r="R519" s="30" t="str">
        <f>Tabla_Gtos_Ingresos7[[#This Row],[3 digitos]]&amp;"/"&amp;Tabla_Gtos_Ingresos7[[#This Row],[Nombre cuenta]]</f>
        <v>640/ Sueldos y salarios</v>
      </c>
      <c r="S519" s="30">
        <f>YEAR(Tabla_Gtos_Ingresos7[[#This Row],[Fecha]])</f>
        <v>2010</v>
      </c>
      <c r="T519" s="27">
        <f>MONTH(Tabla_Gtos_Ingresos7[[#This Row],[Fecha]])</f>
        <v>5</v>
      </c>
      <c r="U519" s="30">
        <f>ROUNDUP(MONTH(Tabla_Gtos_Ingresos7[[#This Row],[Fecha]])/3, 0)</f>
        <v>2</v>
      </c>
      <c r="V519" s="30">
        <f>WEEKNUM(Tabla_Gtos_Ingresos7[[#This Row],[Fecha]])</f>
        <v>23</v>
      </c>
      <c r="W519" s="30">
        <f>(Tabla_Gtos_Ingresos7[[#This Row],[Factor]]*Tabla_Gtos_Ingresos7[[#This Row],[Haber]])+(Tabla_Gtos_Ingresos7[[#This Row],[Factor]]*Tabla_Gtos_Ingresos7[[#This Row],[Debe]])</f>
        <v>-1993.76</v>
      </c>
      <c r="X519" s="30">
        <f>VLOOKUP(Tabla_Gtos_Ingresos7[[#This Row],[3 digitos]],PGC_Gtos_e_Ingresos[],3,FALSE)</f>
        <v>-1</v>
      </c>
    </row>
    <row r="520" spans="1:24">
      <c r="A520" s="1">
        <v>1056</v>
      </c>
      <c r="B520" s="13">
        <v>40329</v>
      </c>
      <c r="C520" s="15">
        <v>64000014</v>
      </c>
      <c r="D520" s="1" t="s">
        <v>490</v>
      </c>
      <c r="E520" s="1" t="s">
        <v>493</v>
      </c>
      <c r="F520" s="12">
        <v>1789.75</v>
      </c>
      <c r="G520" s="12">
        <v>0</v>
      </c>
      <c r="H520" s="26" t="str">
        <f>MID(Tabla_Gtos_Ingresos7[[#This Row],[Subcuenta]],1,4)</f>
        <v>6400</v>
      </c>
      <c r="I520" s="27">
        <f>VALUE(MID(Tabla_Gtos_Ingresos7[[#This Row],[4 digitos]],1,3))</f>
        <v>640</v>
      </c>
      <c r="J520" s="27">
        <f>VALUE(MID(Tabla_Gtos_Ingresos7[[#This Row],[3 digitos]],1,2))</f>
        <v>64</v>
      </c>
      <c r="K520" s="28" t="str">
        <f>VLOOKUP(Tabla_Gtos_Ingresos7[[#This Row],[3 digitos]],PGC_Gtos_e_Ingresos[],4,FALSE)</f>
        <v>6.a</v>
      </c>
      <c r="L520" s="30" t="str">
        <f>VLOOKUP(Tabla_Gtos_Ingresos7[[#This Row],[Grupo 1]],Tabla3[],4,FALSE)</f>
        <v>6. Gtos de Personal</v>
      </c>
      <c r="M520" s="30" t="str">
        <f>VLOOKUP(Tabla_Gtos_Ingresos7[[#This Row],[Grupo 1]],Tabla3[],5,FALSE)</f>
        <v>6.a Sueldos y Salarios</v>
      </c>
      <c r="N520" s="28" t="str">
        <f>VLOOKUP(Tabla_Gtos_Ingresos7[[#This Row],[Grupo 1]],Tabla3[],10,FALSE)</f>
        <v>G</v>
      </c>
      <c r="O520" s="28" t="str">
        <f>VLOOKUP(Tabla_Gtos_Ingresos7[[#This Row],[Grupo 1]],Tabla3[],6,FALSE)</f>
        <v>Explotación</v>
      </c>
      <c r="P520" s="28">
        <f>VLOOKUP(Tabla_Gtos_Ingresos7[[#This Row],[Grupo 1]],Tabla3[],2,FALSE)</f>
        <v>6</v>
      </c>
      <c r="Q520" s="29" t="str">
        <f>VLOOKUP(Tabla_Gtos_Ingresos7[[#This Row],[3 digitos]],PGC_Gtos_e_Ingresos[],2,FALSE)</f>
        <v xml:space="preserve"> Sueldos y salarios</v>
      </c>
      <c r="R520" s="30" t="str">
        <f>Tabla_Gtos_Ingresos7[[#This Row],[3 digitos]]&amp;"/"&amp;Tabla_Gtos_Ingresos7[[#This Row],[Nombre cuenta]]</f>
        <v>640/ Sueldos y salarios</v>
      </c>
      <c r="S520" s="30">
        <f>YEAR(Tabla_Gtos_Ingresos7[[#This Row],[Fecha]])</f>
        <v>2010</v>
      </c>
      <c r="T520" s="27">
        <f>MONTH(Tabla_Gtos_Ingresos7[[#This Row],[Fecha]])</f>
        <v>5</v>
      </c>
      <c r="U520" s="30">
        <f>ROUNDUP(MONTH(Tabla_Gtos_Ingresos7[[#This Row],[Fecha]])/3, 0)</f>
        <v>2</v>
      </c>
      <c r="V520" s="30">
        <f>WEEKNUM(Tabla_Gtos_Ingresos7[[#This Row],[Fecha]])</f>
        <v>23</v>
      </c>
      <c r="W520" s="30">
        <f>(Tabla_Gtos_Ingresos7[[#This Row],[Factor]]*Tabla_Gtos_Ingresos7[[#This Row],[Haber]])+(Tabla_Gtos_Ingresos7[[#This Row],[Factor]]*Tabla_Gtos_Ingresos7[[#This Row],[Debe]])</f>
        <v>-1789.75</v>
      </c>
      <c r="X520" s="30">
        <f>VLOOKUP(Tabla_Gtos_Ingresos7[[#This Row],[3 digitos]],PGC_Gtos_e_Ingresos[],3,FALSE)</f>
        <v>-1</v>
      </c>
    </row>
    <row r="521" spans="1:24">
      <c r="A521" s="1">
        <v>1061</v>
      </c>
      <c r="B521" s="13">
        <v>40329</v>
      </c>
      <c r="C521" s="15">
        <v>64000015</v>
      </c>
      <c r="D521" s="2" t="s">
        <v>535</v>
      </c>
      <c r="E521" s="2" t="s">
        <v>536</v>
      </c>
      <c r="F521" s="12">
        <v>1009.63</v>
      </c>
      <c r="G521" s="12">
        <v>0</v>
      </c>
      <c r="H521" s="26" t="str">
        <f>MID(Tabla_Gtos_Ingresos7[[#This Row],[Subcuenta]],1,4)</f>
        <v>6400</v>
      </c>
      <c r="I521" s="27">
        <f>VALUE(MID(Tabla_Gtos_Ingresos7[[#This Row],[4 digitos]],1,3))</f>
        <v>640</v>
      </c>
      <c r="J521" s="27">
        <f>VALUE(MID(Tabla_Gtos_Ingresos7[[#This Row],[3 digitos]],1,2))</f>
        <v>64</v>
      </c>
      <c r="K521" s="28" t="str">
        <f>VLOOKUP(Tabla_Gtos_Ingresos7[[#This Row],[3 digitos]],PGC_Gtos_e_Ingresos[],4,FALSE)</f>
        <v>6.a</v>
      </c>
      <c r="L521" s="30" t="str">
        <f>VLOOKUP(Tabla_Gtos_Ingresos7[[#This Row],[Grupo 1]],Tabla3[],4,FALSE)</f>
        <v>6. Gtos de Personal</v>
      </c>
      <c r="M521" s="30" t="str">
        <f>VLOOKUP(Tabla_Gtos_Ingresos7[[#This Row],[Grupo 1]],Tabla3[],5,FALSE)</f>
        <v>6.a Sueldos y Salarios</v>
      </c>
      <c r="N521" s="28" t="str">
        <f>VLOOKUP(Tabla_Gtos_Ingresos7[[#This Row],[Grupo 1]],Tabla3[],10,FALSE)</f>
        <v>G</v>
      </c>
      <c r="O521" s="28" t="str">
        <f>VLOOKUP(Tabla_Gtos_Ingresos7[[#This Row],[Grupo 1]],Tabla3[],6,FALSE)</f>
        <v>Explotación</v>
      </c>
      <c r="P521" s="28">
        <f>VLOOKUP(Tabla_Gtos_Ingresos7[[#This Row],[Grupo 1]],Tabla3[],2,FALSE)</f>
        <v>6</v>
      </c>
      <c r="Q521" s="29" t="str">
        <f>VLOOKUP(Tabla_Gtos_Ingresos7[[#This Row],[3 digitos]],PGC_Gtos_e_Ingresos[],2,FALSE)</f>
        <v xml:space="preserve"> Sueldos y salarios</v>
      </c>
      <c r="R521" s="30" t="str">
        <f>Tabla_Gtos_Ingresos7[[#This Row],[3 digitos]]&amp;"/"&amp;Tabla_Gtos_Ingresos7[[#This Row],[Nombre cuenta]]</f>
        <v>640/ Sueldos y salarios</v>
      </c>
      <c r="S521" s="30">
        <f>YEAR(Tabla_Gtos_Ingresos7[[#This Row],[Fecha]])</f>
        <v>2010</v>
      </c>
      <c r="T521" s="27">
        <f>MONTH(Tabla_Gtos_Ingresos7[[#This Row],[Fecha]])</f>
        <v>5</v>
      </c>
      <c r="U521" s="30">
        <f>ROUNDUP(MONTH(Tabla_Gtos_Ingresos7[[#This Row],[Fecha]])/3, 0)</f>
        <v>2</v>
      </c>
      <c r="V521" s="30">
        <f>WEEKNUM(Tabla_Gtos_Ingresos7[[#This Row],[Fecha]])</f>
        <v>23</v>
      </c>
      <c r="W521" s="30">
        <f>(Tabla_Gtos_Ingresos7[[#This Row],[Factor]]*Tabla_Gtos_Ingresos7[[#This Row],[Haber]])+(Tabla_Gtos_Ingresos7[[#This Row],[Factor]]*Tabla_Gtos_Ingresos7[[#This Row],[Debe]])</f>
        <v>-1009.63</v>
      </c>
      <c r="X521" s="30">
        <f>VLOOKUP(Tabla_Gtos_Ingresos7[[#This Row],[3 digitos]],PGC_Gtos_e_Ingresos[],3,FALSE)</f>
        <v>-1</v>
      </c>
    </row>
    <row r="522" spans="1:24">
      <c r="A522" s="1">
        <v>1706</v>
      </c>
      <c r="B522" s="13">
        <v>40390</v>
      </c>
      <c r="C522" s="15">
        <v>60700011</v>
      </c>
      <c r="D522" s="1" t="s">
        <v>18</v>
      </c>
      <c r="E522" s="1" t="s">
        <v>904</v>
      </c>
      <c r="F522" s="12">
        <v>1548.24</v>
      </c>
      <c r="G522" s="12">
        <v>0</v>
      </c>
      <c r="H522" s="26" t="str">
        <f>MID(Tabla_Gtos_Ingresos7[[#This Row],[Subcuenta]],1,4)</f>
        <v>6070</v>
      </c>
      <c r="I522" s="27">
        <f>VALUE(MID(Tabla_Gtos_Ingresos7[[#This Row],[4 digitos]],1,3))</f>
        <v>607</v>
      </c>
      <c r="J522" s="27">
        <f>VALUE(MID(Tabla_Gtos_Ingresos7[[#This Row],[3 digitos]],1,2))</f>
        <v>60</v>
      </c>
      <c r="K522" s="28" t="str">
        <f>VLOOKUP(Tabla_Gtos_Ingresos7[[#This Row],[3 digitos]],PGC_Gtos_e_Ingresos[],4,FALSE)</f>
        <v>4.c</v>
      </c>
      <c r="L522" s="30" t="str">
        <f>VLOOKUP(Tabla_Gtos_Ingresos7[[#This Row],[Grupo 1]],Tabla3[],4,FALSE)</f>
        <v>4. Aprovisionamientos</v>
      </c>
      <c r="M522" s="30" t="str">
        <f>VLOOKUP(Tabla_Gtos_Ingresos7[[#This Row],[Grupo 1]],Tabla3[],5,FALSE)</f>
        <v>4.c Trabajos Realizados por Otras Empresas</v>
      </c>
      <c r="N522" s="28" t="str">
        <f>VLOOKUP(Tabla_Gtos_Ingresos7[[#This Row],[Grupo 1]],Tabla3[],10,FALSE)</f>
        <v>G</v>
      </c>
      <c r="O522" s="28" t="str">
        <f>VLOOKUP(Tabla_Gtos_Ingresos7[[#This Row],[Grupo 1]],Tabla3[],6,FALSE)</f>
        <v>Explotación</v>
      </c>
      <c r="P522" s="28">
        <f>VLOOKUP(Tabla_Gtos_Ingresos7[[#This Row],[Grupo 1]],Tabla3[],2,FALSE)</f>
        <v>4</v>
      </c>
      <c r="Q522" s="29" t="str">
        <f>VLOOKUP(Tabla_Gtos_Ingresos7[[#This Row],[3 digitos]],PGC_Gtos_e_Ingresos[],2,FALSE)</f>
        <v xml:space="preserve"> Trabajos realizados por otras empresas</v>
      </c>
      <c r="R522" s="30" t="str">
        <f>Tabla_Gtos_Ingresos7[[#This Row],[3 digitos]]&amp;"/"&amp;Tabla_Gtos_Ingresos7[[#This Row],[Nombre cuenta]]</f>
        <v>607/ Trabajos realizados por otras empresas</v>
      </c>
      <c r="S522" s="30">
        <f>YEAR(Tabla_Gtos_Ingresos7[[#This Row],[Fecha]])</f>
        <v>2010</v>
      </c>
      <c r="T522" s="27">
        <f>MONTH(Tabla_Gtos_Ingresos7[[#This Row],[Fecha]])</f>
        <v>7</v>
      </c>
      <c r="U522" s="30">
        <f>ROUNDUP(MONTH(Tabla_Gtos_Ingresos7[[#This Row],[Fecha]])/3, 0)</f>
        <v>3</v>
      </c>
      <c r="V522" s="30">
        <f>WEEKNUM(Tabla_Gtos_Ingresos7[[#This Row],[Fecha]])</f>
        <v>31</v>
      </c>
      <c r="W522" s="30">
        <f>(Tabla_Gtos_Ingresos7[[#This Row],[Factor]]*Tabla_Gtos_Ingresos7[[#This Row],[Haber]])+(Tabla_Gtos_Ingresos7[[#This Row],[Factor]]*Tabla_Gtos_Ingresos7[[#This Row],[Debe]])</f>
        <v>-1548.24</v>
      </c>
      <c r="X522" s="30">
        <f>VLOOKUP(Tabla_Gtos_Ingresos7[[#This Row],[3 digitos]],PGC_Gtos_e_Ingresos[],3,FALSE)</f>
        <v>-1</v>
      </c>
    </row>
    <row r="523" spans="1:24">
      <c r="A523" s="1">
        <v>1712</v>
      </c>
      <c r="B523" s="13">
        <v>40390</v>
      </c>
      <c r="C523" s="15">
        <v>60700012</v>
      </c>
      <c r="D523" s="1" t="s">
        <v>18</v>
      </c>
      <c r="E523" s="1" t="s">
        <v>905</v>
      </c>
      <c r="F523" s="12">
        <v>480</v>
      </c>
      <c r="G523" s="12">
        <v>0</v>
      </c>
      <c r="H523" s="26" t="str">
        <f>MID(Tabla_Gtos_Ingresos7[[#This Row],[Subcuenta]],1,4)</f>
        <v>6070</v>
      </c>
      <c r="I523" s="27">
        <f>VALUE(MID(Tabla_Gtos_Ingresos7[[#This Row],[4 digitos]],1,3))</f>
        <v>607</v>
      </c>
      <c r="J523" s="27">
        <f>VALUE(MID(Tabla_Gtos_Ingresos7[[#This Row],[3 digitos]],1,2))</f>
        <v>60</v>
      </c>
      <c r="K523" s="28" t="str">
        <f>VLOOKUP(Tabla_Gtos_Ingresos7[[#This Row],[3 digitos]],PGC_Gtos_e_Ingresos[],4,FALSE)</f>
        <v>4.c</v>
      </c>
      <c r="L523" s="30" t="str">
        <f>VLOOKUP(Tabla_Gtos_Ingresos7[[#This Row],[Grupo 1]],Tabla3[],4,FALSE)</f>
        <v>4. Aprovisionamientos</v>
      </c>
      <c r="M523" s="30" t="str">
        <f>VLOOKUP(Tabla_Gtos_Ingresos7[[#This Row],[Grupo 1]],Tabla3[],5,FALSE)</f>
        <v>4.c Trabajos Realizados por Otras Empresas</v>
      </c>
      <c r="N523" s="28" t="str">
        <f>VLOOKUP(Tabla_Gtos_Ingresos7[[#This Row],[Grupo 1]],Tabla3[],10,FALSE)</f>
        <v>G</v>
      </c>
      <c r="O523" s="28" t="str">
        <f>VLOOKUP(Tabla_Gtos_Ingresos7[[#This Row],[Grupo 1]],Tabla3[],6,FALSE)</f>
        <v>Explotación</v>
      </c>
      <c r="P523" s="28">
        <f>VLOOKUP(Tabla_Gtos_Ingresos7[[#This Row],[Grupo 1]],Tabla3[],2,FALSE)</f>
        <v>4</v>
      </c>
      <c r="Q523" s="29" t="str">
        <f>VLOOKUP(Tabla_Gtos_Ingresos7[[#This Row],[3 digitos]],PGC_Gtos_e_Ingresos[],2,FALSE)</f>
        <v xml:space="preserve"> Trabajos realizados por otras empresas</v>
      </c>
      <c r="R523" s="30" t="str">
        <f>Tabla_Gtos_Ingresos7[[#This Row],[3 digitos]]&amp;"/"&amp;Tabla_Gtos_Ingresos7[[#This Row],[Nombre cuenta]]</f>
        <v>607/ Trabajos realizados por otras empresas</v>
      </c>
      <c r="S523" s="30">
        <f>YEAR(Tabla_Gtos_Ingresos7[[#This Row],[Fecha]])</f>
        <v>2010</v>
      </c>
      <c r="T523" s="27">
        <f>MONTH(Tabla_Gtos_Ingresos7[[#This Row],[Fecha]])</f>
        <v>7</v>
      </c>
      <c r="U523" s="30">
        <f>ROUNDUP(MONTH(Tabla_Gtos_Ingresos7[[#This Row],[Fecha]])/3, 0)</f>
        <v>3</v>
      </c>
      <c r="V523" s="30">
        <f>WEEKNUM(Tabla_Gtos_Ingresos7[[#This Row],[Fecha]])</f>
        <v>31</v>
      </c>
      <c r="W523" s="30">
        <f>(Tabla_Gtos_Ingresos7[[#This Row],[Factor]]*Tabla_Gtos_Ingresos7[[#This Row],[Haber]])+(Tabla_Gtos_Ingresos7[[#This Row],[Factor]]*Tabla_Gtos_Ingresos7[[#This Row],[Debe]])</f>
        <v>-480</v>
      </c>
      <c r="X523" s="30">
        <f>VLOOKUP(Tabla_Gtos_Ingresos7[[#This Row],[3 digitos]],PGC_Gtos_e_Ingresos[],3,FALSE)</f>
        <v>-1</v>
      </c>
    </row>
    <row r="524" spans="1:24">
      <c r="A524" s="1">
        <v>1704</v>
      </c>
      <c r="B524" s="13">
        <v>40390</v>
      </c>
      <c r="C524" s="15">
        <v>62200051</v>
      </c>
      <c r="D524" s="1" t="s">
        <v>21</v>
      </c>
      <c r="E524" s="1" t="s">
        <v>690</v>
      </c>
      <c r="F524" s="12">
        <v>57.62</v>
      </c>
      <c r="G524" s="12">
        <v>0</v>
      </c>
      <c r="H524" s="26" t="str">
        <f>MID(Tabla_Gtos_Ingresos7[[#This Row],[Subcuenta]],1,4)</f>
        <v>6220</v>
      </c>
      <c r="I524" s="27">
        <f>VALUE(MID(Tabla_Gtos_Ingresos7[[#This Row],[4 digitos]],1,3))</f>
        <v>622</v>
      </c>
      <c r="J524" s="27">
        <f>VALUE(MID(Tabla_Gtos_Ingresos7[[#This Row],[3 digitos]],1,2))</f>
        <v>62</v>
      </c>
      <c r="K524" s="28" t="str">
        <f>VLOOKUP(Tabla_Gtos_Ingresos7[[#This Row],[3 digitos]],PGC_Gtos_e_Ingresos[],4,FALSE)</f>
        <v>7.a</v>
      </c>
      <c r="L524" s="30" t="str">
        <f>VLOOKUP(Tabla_Gtos_Ingresos7[[#This Row],[Grupo 1]],Tabla3[],4,FALSE)</f>
        <v>7. Otros Gastos de Explotación</v>
      </c>
      <c r="M524" s="30" t="str">
        <f>VLOOKUP(Tabla_Gtos_Ingresos7[[#This Row],[Grupo 1]],Tabla3[],5,FALSE)</f>
        <v>7.a Servicios Exteriores</v>
      </c>
      <c r="N524" s="28" t="str">
        <f>VLOOKUP(Tabla_Gtos_Ingresos7[[#This Row],[Grupo 1]],Tabla3[],10,FALSE)</f>
        <v>G</v>
      </c>
      <c r="O524" s="28" t="str">
        <f>VLOOKUP(Tabla_Gtos_Ingresos7[[#This Row],[Grupo 1]],Tabla3[],6,FALSE)</f>
        <v>Explotación</v>
      </c>
      <c r="P524" s="28">
        <f>VLOOKUP(Tabla_Gtos_Ingresos7[[#This Row],[Grupo 1]],Tabla3[],2,FALSE)</f>
        <v>7</v>
      </c>
      <c r="Q524" s="29" t="str">
        <f>VLOOKUP(Tabla_Gtos_Ingresos7[[#This Row],[3 digitos]],PGC_Gtos_e_Ingresos[],2,FALSE)</f>
        <v xml:space="preserve"> Reparaciones y conservación</v>
      </c>
      <c r="R524" s="30" t="str">
        <f>Tabla_Gtos_Ingresos7[[#This Row],[3 digitos]]&amp;"/"&amp;Tabla_Gtos_Ingresos7[[#This Row],[Nombre cuenta]]</f>
        <v>622/ Reparaciones y conservación</v>
      </c>
      <c r="S524" s="30">
        <f>YEAR(Tabla_Gtos_Ingresos7[[#This Row],[Fecha]])</f>
        <v>2010</v>
      </c>
      <c r="T524" s="27">
        <f>MONTH(Tabla_Gtos_Ingresos7[[#This Row],[Fecha]])</f>
        <v>7</v>
      </c>
      <c r="U524" s="30">
        <f>ROUNDUP(MONTH(Tabla_Gtos_Ingresos7[[#This Row],[Fecha]])/3, 0)</f>
        <v>3</v>
      </c>
      <c r="V524" s="30">
        <f>WEEKNUM(Tabla_Gtos_Ingresos7[[#This Row],[Fecha]])</f>
        <v>31</v>
      </c>
      <c r="W524" s="30">
        <f>(Tabla_Gtos_Ingresos7[[#This Row],[Factor]]*Tabla_Gtos_Ingresos7[[#This Row],[Haber]])+(Tabla_Gtos_Ingresos7[[#This Row],[Factor]]*Tabla_Gtos_Ingresos7[[#This Row],[Debe]])</f>
        <v>-57.62</v>
      </c>
      <c r="X524" s="30">
        <f>VLOOKUP(Tabla_Gtos_Ingresos7[[#This Row],[3 digitos]],PGC_Gtos_e_Ingresos[],3,FALSE)</f>
        <v>-1</v>
      </c>
    </row>
    <row r="525" spans="1:24">
      <c r="A525" s="1">
        <v>1676</v>
      </c>
      <c r="B525" s="13">
        <v>40390</v>
      </c>
      <c r="C525" s="15">
        <v>64000006</v>
      </c>
      <c r="D525" s="1" t="s">
        <v>474</v>
      </c>
      <c r="E525" s="1" t="s">
        <v>481</v>
      </c>
      <c r="F525" s="12">
        <v>2009.71</v>
      </c>
      <c r="G525" s="12">
        <v>0</v>
      </c>
      <c r="H525" s="26" t="str">
        <f>MID(Tabla_Gtos_Ingresos7[[#This Row],[Subcuenta]],1,4)</f>
        <v>6400</v>
      </c>
      <c r="I525" s="27">
        <f>VALUE(MID(Tabla_Gtos_Ingresos7[[#This Row],[4 digitos]],1,3))</f>
        <v>640</v>
      </c>
      <c r="J525" s="27">
        <f>VALUE(MID(Tabla_Gtos_Ingresos7[[#This Row],[3 digitos]],1,2))</f>
        <v>64</v>
      </c>
      <c r="K525" s="28" t="str">
        <f>VLOOKUP(Tabla_Gtos_Ingresos7[[#This Row],[3 digitos]],PGC_Gtos_e_Ingresos[],4,FALSE)</f>
        <v>6.a</v>
      </c>
      <c r="L525" s="30" t="str">
        <f>VLOOKUP(Tabla_Gtos_Ingresos7[[#This Row],[Grupo 1]],Tabla3[],4,FALSE)</f>
        <v>6. Gtos de Personal</v>
      </c>
      <c r="M525" s="30" t="str">
        <f>VLOOKUP(Tabla_Gtos_Ingresos7[[#This Row],[Grupo 1]],Tabla3[],5,FALSE)</f>
        <v>6.a Sueldos y Salarios</v>
      </c>
      <c r="N525" s="28" t="str">
        <f>VLOOKUP(Tabla_Gtos_Ingresos7[[#This Row],[Grupo 1]],Tabla3[],10,FALSE)</f>
        <v>G</v>
      </c>
      <c r="O525" s="28" t="str">
        <f>VLOOKUP(Tabla_Gtos_Ingresos7[[#This Row],[Grupo 1]],Tabla3[],6,FALSE)</f>
        <v>Explotación</v>
      </c>
      <c r="P525" s="28">
        <f>VLOOKUP(Tabla_Gtos_Ingresos7[[#This Row],[Grupo 1]],Tabla3[],2,FALSE)</f>
        <v>6</v>
      </c>
      <c r="Q525" s="29" t="str">
        <f>VLOOKUP(Tabla_Gtos_Ingresos7[[#This Row],[3 digitos]],PGC_Gtos_e_Ingresos[],2,FALSE)</f>
        <v xml:space="preserve"> Sueldos y salarios</v>
      </c>
      <c r="R525" s="30" t="str">
        <f>Tabla_Gtos_Ingresos7[[#This Row],[3 digitos]]&amp;"/"&amp;Tabla_Gtos_Ingresos7[[#This Row],[Nombre cuenta]]</f>
        <v>640/ Sueldos y salarios</v>
      </c>
      <c r="S525" s="30">
        <f>YEAR(Tabla_Gtos_Ingresos7[[#This Row],[Fecha]])</f>
        <v>2010</v>
      </c>
      <c r="T525" s="27">
        <f>MONTH(Tabla_Gtos_Ingresos7[[#This Row],[Fecha]])</f>
        <v>7</v>
      </c>
      <c r="U525" s="30">
        <f>ROUNDUP(MONTH(Tabla_Gtos_Ingresos7[[#This Row],[Fecha]])/3, 0)</f>
        <v>3</v>
      </c>
      <c r="V525" s="30">
        <f>WEEKNUM(Tabla_Gtos_Ingresos7[[#This Row],[Fecha]])</f>
        <v>31</v>
      </c>
      <c r="W525" s="30">
        <f>(Tabla_Gtos_Ingresos7[[#This Row],[Factor]]*Tabla_Gtos_Ingresos7[[#This Row],[Haber]])+(Tabla_Gtos_Ingresos7[[#This Row],[Factor]]*Tabla_Gtos_Ingresos7[[#This Row],[Debe]])</f>
        <v>-2009.71</v>
      </c>
      <c r="X525" s="30">
        <f>VLOOKUP(Tabla_Gtos_Ingresos7[[#This Row],[3 digitos]],PGC_Gtos_e_Ingresos[],3,FALSE)</f>
        <v>-1</v>
      </c>
    </row>
    <row r="526" spans="1:24">
      <c r="A526" s="1">
        <v>1677</v>
      </c>
      <c r="B526" s="13">
        <v>40390</v>
      </c>
      <c r="C526" s="15">
        <v>64000007</v>
      </c>
      <c r="D526" s="1" t="s">
        <v>474</v>
      </c>
      <c r="E526" s="1" t="s">
        <v>482</v>
      </c>
      <c r="F526" s="12">
        <v>193.09</v>
      </c>
      <c r="G526" s="12">
        <v>0</v>
      </c>
      <c r="H526" s="26" t="str">
        <f>MID(Tabla_Gtos_Ingresos7[[#This Row],[Subcuenta]],1,4)</f>
        <v>6400</v>
      </c>
      <c r="I526" s="27">
        <f>VALUE(MID(Tabla_Gtos_Ingresos7[[#This Row],[4 digitos]],1,3))</f>
        <v>640</v>
      </c>
      <c r="J526" s="27">
        <f>VALUE(MID(Tabla_Gtos_Ingresos7[[#This Row],[3 digitos]],1,2))</f>
        <v>64</v>
      </c>
      <c r="K526" s="28" t="str">
        <f>VLOOKUP(Tabla_Gtos_Ingresos7[[#This Row],[3 digitos]],PGC_Gtos_e_Ingresos[],4,FALSE)</f>
        <v>6.a</v>
      </c>
      <c r="L526" s="30" t="str">
        <f>VLOOKUP(Tabla_Gtos_Ingresos7[[#This Row],[Grupo 1]],Tabla3[],4,FALSE)</f>
        <v>6. Gtos de Personal</v>
      </c>
      <c r="M526" s="30" t="str">
        <f>VLOOKUP(Tabla_Gtos_Ingresos7[[#This Row],[Grupo 1]],Tabla3[],5,FALSE)</f>
        <v>6.a Sueldos y Salarios</v>
      </c>
      <c r="N526" s="28" t="str">
        <f>VLOOKUP(Tabla_Gtos_Ingresos7[[#This Row],[Grupo 1]],Tabla3[],10,FALSE)</f>
        <v>G</v>
      </c>
      <c r="O526" s="28" t="str">
        <f>VLOOKUP(Tabla_Gtos_Ingresos7[[#This Row],[Grupo 1]],Tabla3[],6,FALSE)</f>
        <v>Explotación</v>
      </c>
      <c r="P526" s="28">
        <f>VLOOKUP(Tabla_Gtos_Ingresos7[[#This Row],[Grupo 1]],Tabla3[],2,FALSE)</f>
        <v>6</v>
      </c>
      <c r="Q526" s="29" t="str">
        <f>VLOOKUP(Tabla_Gtos_Ingresos7[[#This Row],[3 digitos]],PGC_Gtos_e_Ingresos[],2,FALSE)</f>
        <v xml:space="preserve"> Sueldos y salarios</v>
      </c>
      <c r="R526" s="30" t="str">
        <f>Tabla_Gtos_Ingresos7[[#This Row],[3 digitos]]&amp;"/"&amp;Tabla_Gtos_Ingresos7[[#This Row],[Nombre cuenta]]</f>
        <v>640/ Sueldos y salarios</v>
      </c>
      <c r="S526" s="30">
        <f>YEAR(Tabla_Gtos_Ingresos7[[#This Row],[Fecha]])</f>
        <v>2010</v>
      </c>
      <c r="T526" s="27">
        <f>MONTH(Tabla_Gtos_Ingresos7[[#This Row],[Fecha]])</f>
        <v>7</v>
      </c>
      <c r="U526" s="30">
        <f>ROUNDUP(MONTH(Tabla_Gtos_Ingresos7[[#This Row],[Fecha]])/3, 0)</f>
        <v>3</v>
      </c>
      <c r="V526" s="30">
        <f>WEEKNUM(Tabla_Gtos_Ingresos7[[#This Row],[Fecha]])</f>
        <v>31</v>
      </c>
      <c r="W526" s="30">
        <f>(Tabla_Gtos_Ingresos7[[#This Row],[Factor]]*Tabla_Gtos_Ingresos7[[#This Row],[Haber]])+(Tabla_Gtos_Ingresos7[[#This Row],[Factor]]*Tabla_Gtos_Ingresos7[[#This Row],[Debe]])</f>
        <v>-193.09</v>
      </c>
      <c r="X526" s="30">
        <f>VLOOKUP(Tabla_Gtos_Ingresos7[[#This Row],[3 digitos]],PGC_Gtos_e_Ingresos[],3,FALSE)</f>
        <v>-1</v>
      </c>
    </row>
    <row r="527" spans="1:24">
      <c r="A527" s="1">
        <v>1678</v>
      </c>
      <c r="B527" s="13">
        <v>40390</v>
      </c>
      <c r="C527" s="15">
        <v>64000008</v>
      </c>
      <c r="D527" s="1" t="s">
        <v>474</v>
      </c>
      <c r="E527" s="1" t="s">
        <v>482</v>
      </c>
      <c r="F527" s="12">
        <v>164.4</v>
      </c>
      <c r="G527" s="12">
        <v>0</v>
      </c>
      <c r="H527" s="26" t="str">
        <f>MID(Tabla_Gtos_Ingresos7[[#This Row],[Subcuenta]],1,4)</f>
        <v>6400</v>
      </c>
      <c r="I527" s="27">
        <f>VALUE(MID(Tabla_Gtos_Ingresos7[[#This Row],[4 digitos]],1,3))</f>
        <v>640</v>
      </c>
      <c r="J527" s="27">
        <f>VALUE(MID(Tabla_Gtos_Ingresos7[[#This Row],[3 digitos]],1,2))</f>
        <v>64</v>
      </c>
      <c r="K527" s="28" t="str">
        <f>VLOOKUP(Tabla_Gtos_Ingresos7[[#This Row],[3 digitos]],PGC_Gtos_e_Ingresos[],4,FALSE)</f>
        <v>6.a</v>
      </c>
      <c r="L527" s="30" t="str">
        <f>VLOOKUP(Tabla_Gtos_Ingresos7[[#This Row],[Grupo 1]],Tabla3[],4,FALSE)</f>
        <v>6. Gtos de Personal</v>
      </c>
      <c r="M527" s="30" t="str">
        <f>VLOOKUP(Tabla_Gtos_Ingresos7[[#This Row],[Grupo 1]],Tabla3[],5,FALSE)</f>
        <v>6.a Sueldos y Salarios</v>
      </c>
      <c r="N527" s="28" t="str">
        <f>VLOOKUP(Tabla_Gtos_Ingresos7[[#This Row],[Grupo 1]],Tabla3[],10,FALSE)</f>
        <v>G</v>
      </c>
      <c r="O527" s="28" t="str">
        <f>VLOOKUP(Tabla_Gtos_Ingresos7[[#This Row],[Grupo 1]],Tabla3[],6,FALSE)</f>
        <v>Explotación</v>
      </c>
      <c r="P527" s="28">
        <f>VLOOKUP(Tabla_Gtos_Ingresos7[[#This Row],[Grupo 1]],Tabla3[],2,FALSE)</f>
        <v>6</v>
      </c>
      <c r="Q527" s="29" t="str">
        <f>VLOOKUP(Tabla_Gtos_Ingresos7[[#This Row],[3 digitos]],PGC_Gtos_e_Ingresos[],2,FALSE)</f>
        <v xml:space="preserve"> Sueldos y salarios</v>
      </c>
      <c r="R527" s="30" t="str">
        <f>Tabla_Gtos_Ingresos7[[#This Row],[3 digitos]]&amp;"/"&amp;Tabla_Gtos_Ingresos7[[#This Row],[Nombre cuenta]]</f>
        <v>640/ Sueldos y salarios</v>
      </c>
      <c r="S527" s="30">
        <f>YEAR(Tabla_Gtos_Ingresos7[[#This Row],[Fecha]])</f>
        <v>2010</v>
      </c>
      <c r="T527" s="27">
        <f>MONTH(Tabla_Gtos_Ingresos7[[#This Row],[Fecha]])</f>
        <v>7</v>
      </c>
      <c r="U527" s="30">
        <f>ROUNDUP(MONTH(Tabla_Gtos_Ingresos7[[#This Row],[Fecha]])/3, 0)</f>
        <v>3</v>
      </c>
      <c r="V527" s="30">
        <f>WEEKNUM(Tabla_Gtos_Ingresos7[[#This Row],[Fecha]])</f>
        <v>31</v>
      </c>
      <c r="W527" s="30">
        <f>(Tabla_Gtos_Ingresos7[[#This Row],[Factor]]*Tabla_Gtos_Ingresos7[[#This Row],[Haber]])+(Tabla_Gtos_Ingresos7[[#This Row],[Factor]]*Tabla_Gtos_Ingresos7[[#This Row],[Debe]])</f>
        <v>-164.4</v>
      </c>
      <c r="X527" s="30">
        <f>VLOOKUP(Tabla_Gtos_Ingresos7[[#This Row],[3 digitos]],PGC_Gtos_e_Ingresos[],3,FALSE)</f>
        <v>-1</v>
      </c>
    </row>
    <row r="528" spans="1:24">
      <c r="A528" s="1">
        <v>1681</v>
      </c>
      <c r="B528" s="13">
        <v>40390</v>
      </c>
      <c r="C528" s="15">
        <v>64000011</v>
      </c>
      <c r="D528" s="1" t="s">
        <v>401</v>
      </c>
      <c r="E528" s="1" t="s">
        <v>408</v>
      </c>
      <c r="F528" s="12">
        <v>1712.76</v>
      </c>
      <c r="G528" s="12">
        <v>0</v>
      </c>
      <c r="H528" s="26" t="str">
        <f>MID(Tabla_Gtos_Ingresos7[[#This Row],[Subcuenta]],1,4)</f>
        <v>6400</v>
      </c>
      <c r="I528" s="27">
        <f>VALUE(MID(Tabla_Gtos_Ingresos7[[#This Row],[4 digitos]],1,3))</f>
        <v>640</v>
      </c>
      <c r="J528" s="27">
        <f>VALUE(MID(Tabla_Gtos_Ingresos7[[#This Row],[3 digitos]],1,2))</f>
        <v>64</v>
      </c>
      <c r="K528" s="28" t="str">
        <f>VLOOKUP(Tabla_Gtos_Ingresos7[[#This Row],[3 digitos]],PGC_Gtos_e_Ingresos[],4,FALSE)</f>
        <v>6.a</v>
      </c>
      <c r="L528" s="30" t="str">
        <f>VLOOKUP(Tabla_Gtos_Ingresos7[[#This Row],[Grupo 1]],Tabla3[],4,FALSE)</f>
        <v>6. Gtos de Personal</v>
      </c>
      <c r="M528" s="30" t="str">
        <f>VLOOKUP(Tabla_Gtos_Ingresos7[[#This Row],[Grupo 1]],Tabla3[],5,FALSE)</f>
        <v>6.a Sueldos y Salarios</v>
      </c>
      <c r="N528" s="28" t="str">
        <f>VLOOKUP(Tabla_Gtos_Ingresos7[[#This Row],[Grupo 1]],Tabla3[],10,FALSE)</f>
        <v>G</v>
      </c>
      <c r="O528" s="28" t="str">
        <f>VLOOKUP(Tabla_Gtos_Ingresos7[[#This Row],[Grupo 1]],Tabla3[],6,FALSE)</f>
        <v>Explotación</v>
      </c>
      <c r="P528" s="28">
        <f>VLOOKUP(Tabla_Gtos_Ingresos7[[#This Row],[Grupo 1]],Tabla3[],2,FALSE)</f>
        <v>6</v>
      </c>
      <c r="Q528" s="29" t="str">
        <f>VLOOKUP(Tabla_Gtos_Ingresos7[[#This Row],[3 digitos]],PGC_Gtos_e_Ingresos[],2,FALSE)</f>
        <v xml:space="preserve"> Sueldos y salarios</v>
      </c>
      <c r="R528" s="30" t="str">
        <f>Tabla_Gtos_Ingresos7[[#This Row],[3 digitos]]&amp;"/"&amp;Tabla_Gtos_Ingresos7[[#This Row],[Nombre cuenta]]</f>
        <v>640/ Sueldos y salarios</v>
      </c>
      <c r="S528" s="30">
        <f>YEAR(Tabla_Gtos_Ingresos7[[#This Row],[Fecha]])</f>
        <v>2010</v>
      </c>
      <c r="T528" s="27">
        <f>MONTH(Tabla_Gtos_Ingresos7[[#This Row],[Fecha]])</f>
        <v>7</v>
      </c>
      <c r="U528" s="30">
        <f>ROUNDUP(MONTH(Tabla_Gtos_Ingresos7[[#This Row],[Fecha]])/3, 0)</f>
        <v>3</v>
      </c>
      <c r="V528" s="30">
        <f>WEEKNUM(Tabla_Gtos_Ingresos7[[#This Row],[Fecha]])</f>
        <v>31</v>
      </c>
      <c r="W528" s="30">
        <f>(Tabla_Gtos_Ingresos7[[#This Row],[Factor]]*Tabla_Gtos_Ingresos7[[#This Row],[Haber]])+(Tabla_Gtos_Ingresos7[[#This Row],[Factor]]*Tabla_Gtos_Ingresos7[[#This Row],[Debe]])</f>
        <v>-1712.76</v>
      </c>
      <c r="X528" s="30">
        <f>VLOOKUP(Tabla_Gtos_Ingresos7[[#This Row],[3 digitos]],PGC_Gtos_e_Ingresos[],3,FALSE)</f>
        <v>-1</v>
      </c>
    </row>
    <row r="529" spans="1:24">
      <c r="A529" s="1">
        <v>1682</v>
      </c>
      <c r="B529" s="13">
        <v>40390</v>
      </c>
      <c r="C529" s="15">
        <v>64000012</v>
      </c>
      <c r="D529" s="1" t="s">
        <v>401</v>
      </c>
      <c r="E529" s="1" t="s">
        <v>409</v>
      </c>
      <c r="F529" s="12">
        <v>175.18</v>
      </c>
      <c r="G529" s="12">
        <v>0</v>
      </c>
      <c r="H529" s="26" t="str">
        <f>MID(Tabla_Gtos_Ingresos7[[#This Row],[Subcuenta]],1,4)</f>
        <v>6400</v>
      </c>
      <c r="I529" s="27">
        <f>VALUE(MID(Tabla_Gtos_Ingresos7[[#This Row],[4 digitos]],1,3))</f>
        <v>640</v>
      </c>
      <c r="J529" s="27">
        <f>VALUE(MID(Tabla_Gtos_Ingresos7[[#This Row],[3 digitos]],1,2))</f>
        <v>64</v>
      </c>
      <c r="K529" s="28" t="str">
        <f>VLOOKUP(Tabla_Gtos_Ingresos7[[#This Row],[3 digitos]],PGC_Gtos_e_Ingresos[],4,FALSE)</f>
        <v>6.a</v>
      </c>
      <c r="L529" s="30" t="str">
        <f>VLOOKUP(Tabla_Gtos_Ingresos7[[#This Row],[Grupo 1]],Tabla3[],4,FALSE)</f>
        <v>6. Gtos de Personal</v>
      </c>
      <c r="M529" s="30" t="str">
        <f>VLOOKUP(Tabla_Gtos_Ingresos7[[#This Row],[Grupo 1]],Tabla3[],5,FALSE)</f>
        <v>6.a Sueldos y Salarios</v>
      </c>
      <c r="N529" s="28" t="str">
        <f>VLOOKUP(Tabla_Gtos_Ingresos7[[#This Row],[Grupo 1]],Tabla3[],10,FALSE)</f>
        <v>G</v>
      </c>
      <c r="O529" s="28" t="str">
        <f>VLOOKUP(Tabla_Gtos_Ingresos7[[#This Row],[Grupo 1]],Tabla3[],6,FALSE)</f>
        <v>Explotación</v>
      </c>
      <c r="P529" s="28">
        <f>VLOOKUP(Tabla_Gtos_Ingresos7[[#This Row],[Grupo 1]],Tabla3[],2,FALSE)</f>
        <v>6</v>
      </c>
      <c r="Q529" s="29" t="str">
        <f>VLOOKUP(Tabla_Gtos_Ingresos7[[#This Row],[3 digitos]],PGC_Gtos_e_Ingresos[],2,FALSE)</f>
        <v xml:space="preserve"> Sueldos y salarios</v>
      </c>
      <c r="R529" s="30" t="str">
        <f>Tabla_Gtos_Ingresos7[[#This Row],[3 digitos]]&amp;"/"&amp;Tabla_Gtos_Ingresos7[[#This Row],[Nombre cuenta]]</f>
        <v>640/ Sueldos y salarios</v>
      </c>
      <c r="S529" s="30">
        <f>YEAR(Tabla_Gtos_Ingresos7[[#This Row],[Fecha]])</f>
        <v>2010</v>
      </c>
      <c r="T529" s="27">
        <f>MONTH(Tabla_Gtos_Ingresos7[[#This Row],[Fecha]])</f>
        <v>7</v>
      </c>
      <c r="U529" s="30">
        <f>ROUNDUP(MONTH(Tabla_Gtos_Ingresos7[[#This Row],[Fecha]])/3, 0)</f>
        <v>3</v>
      </c>
      <c r="V529" s="30">
        <f>WEEKNUM(Tabla_Gtos_Ingresos7[[#This Row],[Fecha]])</f>
        <v>31</v>
      </c>
      <c r="W529" s="30">
        <f>(Tabla_Gtos_Ingresos7[[#This Row],[Factor]]*Tabla_Gtos_Ingresos7[[#This Row],[Haber]])+(Tabla_Gtos_Ingresos7[[#This Row],[Factor]]*Tabla_Gtos_Ingresos7[[#This Row],[Debe]])</f>
        <v>-175.18</v>
      </c>
      <c r="X529" s="30">
        <f>VLOOKUP(Tabla_Gtos_Ingresos7[[#This Row],[3 digitos]],PGC_Gtos_e_Ingresos[],3,FALSE)</f>
        <v>-1</v>
      </c>
    </row>
    <row r="530" spans="1:24">
      <c r="A530" s="1">
        <v>1683</v>
      </c>
      <c r="B530" s="13">
        <v>40390</v>
      </c>
      <c r="C530" s="15">
        <v>64000013</v>
      </c>
      <c r="D530" s="1" t="s">
        <v>401</v>
      </c>
      <c r="E530" s="1" t="s">
        <v>409</v>
      </c>
      <c r="F530" s="12">
        <v>175.18</v>
      </c>
      <c r="G530" s="12">
        <v>0</v>
      </c>
      <c r="H530" s="26" t="str">
        <f>MID(Tabla_Gtos_Ingresos7[[#This Row],[Subcuenta]],1,4)</f>
        <v>6400</v>
      </c>
      <c r="I530" s="27">
        <f>VALUE(MID(Tabla_Gtos_Ingresos7[[#This Row],[4 digitos]],1,3))</f>
        <v>640</v>
      </c>
      <c r="J530" s="27">
        <f>VALUE(MID(Tabla_Gtos_Ingresos7[[#This Row],[3 digitos]],1,2))</f>
        <v>64</v>
      </c>
      <c r="K530" s="28" t="str">
        <f>VLOOKUP(Tabla_Gtos_Ingresos7[[#This Row],[3 digitos]],PGC_Gtos_e_Ingresos[],4,FALSE)</f>
        <v>6.a</v>
      </c>
      <c r="L530" s="30" t="str">
        <f>VLOOKUP(Tabla_Gtos_Ingresos7[[#This Row],[Grupo 1]],Tabla3[],4,FALSE)</f>
        <v>6. Gtos de Personal</v>
      </c>
      <c r="M530" s="30" t="str">
        <f>VLOOKUP(Tabla_Gtos_Ingresos7[[#This Row],[Grupo 1]],Tabla3[],5,FALSE)</f>
        <v>6.a Sueldos y Salarios</v>
      </c>
      <c r="N530" s="28" t="str">
        <f>VLOOKUP(Tabla_Gtos_Ingresos7[[#This Row],[Grupo 1]],Tabla3[],10,FALSE)</f>
        <v>G</v>
      </c>
      <c r="O530" s="28" t="str">
        <f>VLOOKUP(Tabla_Gtos_Ingresos7[[#This Row],[Grupo 1]],Tabla3[],6,FALSE)</f>
        <v>Explotación</v>
      </c>
      <c r="P530" s="28">
        <f>VLOOKUP(Tabla_Gtos_Ingresos7[[#This Row],[Grupo 1]],Tabla3[],2,FALSE)</f>
        <v>6</v>
      </c>
      <c r="Q530" s="29" t="str">
        <f>VLOOKUP(Tabla_Gtos_Ingresos7[[#This Row],[3 digitos]],PGC_Gtos_e_Ingresos[],2,FALSE)</f>
        <v xml:space="preserve"> Sueldos y salarios</v>
      </c>
      <c r="R530" s="30" t="str">
        <f>Tabla_Gtos_Ingresos7[[#This Row],[3 digitos]]&amp;"/"&amp;Tabla_Gtos_Ingresos7[[#This Row],[Nombre cuenta]]</f>
        <v>640/ Sueldos y salarios</v>
      </c>
      <c r="S530" s="30">
        <f>YEAR(Tabla_Gtos_Ingresos7[[#This Row],[Fecha]])</f>
        <v>2010</v>
      </c>
      <c r="T530" s="27">
        <f>MONTH(Tabla_Gtos_Ingresos7[[#This Row],[Fecha]])</f>
        <v>7</v>
      </c>
      <c r="U530" s="30">
        <f>ROUNDUP(MONTH(Tabla_Gtos_Ingresos7[[#This Row],[Fecha]])/3, 0)</f>
        <v>3</v>
      </c>
      <c r="V530" s="30">
        <f>WEEKNUM(Tabla_Gtos_Ingresos7[[#This Row],[Fecha]])</f>
        <v>31</v>
      </c>
      <c r="W530" s="30">
        <f>(Tabla_Gtos_Ingresos7[[#This Row],[Factor]]*Tabla_Gtos_Ingresos7[[#This Row],[Haber]])+(Tabla_Gtos_Ingresos7[[#This Row],[Factor]]*Tabla_Gtos_Ingresos7[[#This Row],[Debe]])</f>
        <v>-175.18</v>
      </c>
      <c r="X530" s="30">
        <f>VLOOKUP(Tabla_Gtos_Ingresos7[[#This Row],[3 digitos]],PGC_Gtos_e_Ingresos[],3,FALSE)</f>
        <v>-1</v>
      </c>
    </row>
    <row r="531" spans="1:24">
      <c r="A531" s="1">
        <v>1686</v>
      </c>
      <c r="B531" s="13">
        <v>40390</v>
      </c>
      <c r="C531" s="15">
        <v>64000015</v>
      </c>
      <c r="D531" s="2" t="s">
        <v>580</v>
      </c>
      <c r="E531" s="1" t="s">
        <v>676</v>
      </c>
      <c r="F531" s="12">
        <v>1801.98</v>
      </c>
      <c r="G531" s="12">
        <v>0</v>
      </c>
      <c r="H531" s="26" t="str">
        <f>MID(Tabla_Gtos_Ingresos7[[#This Row],[Subcuenta]],1,4)</f>
        <v>6400</v>
      </c>
      <c r="I531" s="27">
        <f>VALUE(MID(Tabla_Gtos_Ingresos7[[#This Row],[4 digitos]],1,3))</f>
        <v>640</v>
      </c>
      <c r="J531" s="27">
        <f>VALUE(MID(Tabla_Gtos_Ingresos7[[#This Row],[3 digitos]],1,2))</f>
        <v>64</v>
      </c>
      <c r="K531" s="28" t="str">
        <f>VLOOKUP(Tabla_Gtos_Ingresos7[[#This Row],[3 digitos]],PGC_Gtos_e_Ingresos[],4,FALSE)</f>
        <v>6.a</v>
      </c>
      <c r="L531" s="30" t="str">
        <f>VLOOKUP(Tabla_Gtos_Ingresos7[[#This Row],[Grupo 1]],Tabla3[],4,FALSE)</f>
        <v>6. Gtos de Personal</v>
      </c>
      <c r="M531" s="30" t="str">
        <f>VLOOKUP(Tabla_Gtos_Ingresos7[[#This Row],[Grupo 1]],Tabla3[],5,FALSE)</f>
        <v>6.a Sueldos y Salarios</v>
      </c>
      <c r="N531" s="28" t="str">
        <f>VLOOKUP(Tabla_Gtos_Ingresos7[[#This Row],[Grupo 1]],Tabla3[],10,FALSE)</f>
        <v>G</v>
      </c>
      <c r="O531" s="28" t="str">
        <f>VLOOKUP(Tabla_Gtos_Ingresos7[[#This Row],[Grupo 1]],Tabla3[],6,FALSE)</f>
        <v>Explotación</v>
      </c>
      <c r="P531" s="28">
        <f>VLOOKUP(Tabla_Gtos_Ingresos7[[#This Row],[Grupo 1]],Tabla3[],2,FALSE)</f>
        <v>6</v>
      </c>
      <c r="Q531" s="29" t="str">
        <f>VLOOKUP(Tabla_Gtos_Ingresos7[[#This Row],[3 digitos]],PGC_Gtos_e_Ingresos[],2,FALSE)</f>
        <v xml:space="preserve"> Sueldos y salarios</v>
      </c>
      <c r="R531" s="30" t="str">
        <f>Tabla_Gtos_Ingresos7[[#This Row],[3 digitos]]&amp;"/"&amp;Tabla_Gtos_Ingresos7[[#This Row],[Nombre cuenta]]</f>
        <v>640/ Sueldos y salarios</v>
      </c>
      <c r="S531" s="30">
        <f>YEAR(Tabla_Gtos_Ingresos7[[#This Row],[Fecha]])</f>
        <v>2010</v>
      </c>
      <c r="T531" s="27">
        <f>MONTH(Tabla_Gtos_Ingresos7[[#This Row],[Fecha]])</f>
        <v>7</v>
      </c>
      <c r="U531" s="30">
        <f>ROUNDUP(MONTH(Tabla_Gtos_Ingresos7[[#This Row],[Fecha]])/3, 0)</f>
        <v>3</v>
      </c>
      <c r="V531" s="30">
        <f>WEEKNUM(Tabla_Gtos_Ingresos7[[#This Row],[Fecha]])</f>
        <v>31</v>
      </c>
      <c r="W531" s="30">
        <f>(Tabla_Gtos_Ingresos7[[#This Row],[Factor]]*Tabla_Gtos_Ingresos7[[#This Row],[Haber]])+(Tabla_Gtos_Ingresos7[[#This Row],[Factor]]*Tabla_Gtos_Ingresos7[[#This Row],[Debe]])</f>
        <v>-1801.98</v>
      </c>
      <c r="X531" s="30">
        <f>VLOOKUP(Tabla_Gtos_Ingresos7[[#This Row],[3 digitos]],PGC_Gtos_e_Ingresos[],3,FALSE)</f>
        <v>-1</v>
      </c>
    </row>
    <row r="532" spans="1:24">
      <c r="A532" s="1">
        <v>1687</v>
      </c>
      <c r="B532" s="13">
        <v>40390</v>
      </c>
      <c r="C532" s="15">
        <v>64000016</v>
      </c>
      <c r="D532" s="2" t="s">
        <v>580</v>
      </c>
      <c r="E532" s="1" t="s">
        <v>677</v>
      </c>
      <c r="F532" s="12">
        <v>44.63</v>
      </c>
      <c r="G532" s="12">
        <v>0</v>
      </c>
      <c r="H532" s="26" t="str">
        <f>MID(Tabla_Gtos_Ingresos7[[#This Row],[Subcuenta]],1,4)</f>
        <v>6400</v>
      </c>
      <c r="I532" s="27">
        <f>VALUE(MID(Tabla_Gtos_Ingresos7[[#This Row],[4 digitos]],1,3))</f>
        <v>640</v>
      </c>
      <c r="J532" s="27">
        <f>VALUE(MID(Tabla_Gtos_Ingresos7[[#This Row],[3 digitos]],1,2))</f>
        <v>64</v>
      </c>
      <c r="K532" s="28" t="str">
        <f>VLOOKUP(Tabla_Gtos_Ingresos7[[#This Row],[3 digitos]],PGC_Gtos_e_Ingresos[],4,FALSE)</f>
        <v>6.a</v>
      </c>
      <c r="L532" s="30" t="str">
        <f>VLOOKUP(Tabla_Gtos_Ingresos7[[#This Row],[Grupo 1]],Tabla3[],4,FALSE)</f>
        <v>6. Gtos de Personal</v>
      </c>
      <c r="M532" s="30" t="str">
        <f>VLOOKUP(Tabla_Gtos_Ingresos7[[#This Row],[Grupo 1]],Tabla3[],5,FALSE)</f>
        <v>6.a Sueldos y Salarios</v>
      </c>
      <c r="N532" s="28" t="str">
        <f>VLOOKUP(Tabla_Gtos_Ingresos7[[#This Row],[Grupo 1]],Tabla3[],10,FALSE)</f>
        <v>G</v>
      </c>
      <c r="O532" s="28" t="str">
        <f>VLOOKUP(Tabla_Gtos_Ingresos7[[#This Row],[Grupo 1]],Tabla3[],6,FALSE)</f>
        <v>Explotación</v>
      </c>
      <c r="P532" s="28">
        <f>VLOOKUP(Tabla_Gtos_Ingresos7[[#This Row],[Grupo 1]],Tabla3[],2,FALSE)</f>
        <v>6</v>
      </c>
      <c r="Q532" s="29" t="str">
        <f>VLOOKUP(Tabla_Gtos_Ingresos7[[#This Row],[3 digitos]],PGC_Gtos_e_Ingresos[],2,FALSE)</f>
        <v xml:space="preserve"> Sueldos y salarios</v>
      </c>
      <c r="R532" s="30" t="str">
        <f>Tabla_Gtos_Ingresos7[[#This Row],[3 digitos]]&amp;"/"&amp;Tabla_Gtos_Ingresos7[[#This Row],[Nombre cuenta]]</f>
        <v>640/ Sueldos y salarios</v>
      </c>
      <c r="S532" s="30">
        <f>YEAR(Tabla_Gtos_Ingresos7[[#This Row],[Fecha]])</f>
        <v>2010</v>
      </c>
      <c r="T532" s="27">
        <f>MONTH(Tabla_Gtos_Ingresos7[[#This Row],[Fecha]])</f>
        <v>7</v>
      </c>
      <c r="U532" s="30">
        <f>ROUNDUP(MONTH(Tabla_Gtos_Ingresos7[[#This Row],[Fecha]])/3, 0)</f>
        <v>3</v>
      </c>
      <c r="V532" s="30">
        <f>WEEKNUM(Tabla_Gtos_Ingresos7[[#This Row],[Fecha]])</f>
        <v>31</v>
      </c>
      <c r="W532" s="30">
        <f>(Tabla_Gtos_Ingresos7[[#This Row],[Factor]]*Tabla_Gtos_Ingresos7[[#This Row],[Haber]])+(Tabla_Gtos_Ingresos7[[#This Row],[Factor]]*Tabla_Gtos_Ingresos7[[#This Row],[Debe]])</f>
        <v>-44.63</v>
      </c>
      <c r="X532" s="30">
        <f>VLOOKUP(Tabla_Gtos_Ingresos7[[#This Row],[3 digitos]],PGC_Gtos_e_Ingresos[],3,FALSE)</f>
        <v>-1</v>
      </c>
    </row>
    <row r="533" spans="1:24">
      <c r="A533" s="1">
        <v>1688</v>
      </c>
      <c r="B533" s="13">
        <v>40390</v>
      </c>
      <c r="C533" s="15">
        <v>64000017</v>
      </c>
      <c r="D533" s="2" t="s">
        <v>580</v>
      </c>
      <c r="E533" s="1" t="s">
        <v>677</v>
      </c>
      <c r="F533" s="12">
        <v>164.37</v>
      </c>
      <c r="G533" s="12">
        <v>0</v>
      </c>
      <c r="H533" s="26" t="str">
        <f>MID(Tabla_Gtos_Ingresos7[[#This Row],[Subcuenta]],1,4)</f>
        <v>6400</v>
      </c>
      <c r="I533" s="27">
        <f>VALUE(MID(Tabla_Gtos_Ingresos7[[#This Row],[4 digitos]],1,3))</f>
        <v>640</v>
      </c>
      <c r="J533" s="27">
        <f>VALUE(MID(Tabla_Gtos_Ingresos7[[#This Row],[3 digitos]],1,2))</f>
        <v>64</v>
      </c>
      <c r="K533" s="28" t="str">
        <f>VLOOKUP(Tabla_Gtos_Ingresos7[[#This Row],[3 digitos]],PGC_Gtos_e_Ingresos[],4,FALSE)</f>
        <v>6.a</v>
      </c>
      <c r="L533" s="30" t="str">
        <f>VLOOKUP(Tabla_Gtos_Ingresos7[[#This Row],[Grupo 1]],Tabla3[],4,FALSE)</f>
        <v>6. Gtos de Personal</v>
      </c>
      <c r="M533" s="30" t="str">
        <f>VLOOKUP(Tabla_Gtos_Ingresos7[[#This Row],[Grupo 1]],Tabla3[],5,FALSE)</f>
        <v>6.a Sueldos y Salarios</v>
      </c>
      <c r="N533" s="28" t="str">
        <f>VLOOKUP(Tabla_Gtos_Ingresos7[[#This Row],[Grupo 1]],Tabla3[],10,FALSE)</f>
        <v>G</v>
      </c>
      <c r="O533" s="28" t="str">
        <f>VLOOKUP(Tabla_Gtos_Ingresos7[[#This Row],[Grupo 1]],Tabla3[],6,FALSE)</f>
        <v>Explotación</v>
      </c>
      <c r="P533" s="28">
        <f>VLOOKUP(Tabla_Gtos_Ingresos7[[#This Row],[Grupo 1]],Tabla3[],2,FALSE)</f>
        <v>6</v>
      </c>
      <c r="Q533" s="29" t="str">
        <f>VLOOKUP(Tabla_Gtos_Ingresos7[[#This Row],[3 digitos]],PGC_Gtos_e_Ingresos[],2,FALSE)</f>
        <v xml:space="preserve"> Sueldos y salarios</v>
      </c>
      <c r="R533" s="30" t="str">
        <f>Tabla_Gtos_Ingresos7[[#This Row],[3 digitos]]&amp;"/"&amp;Tabla_Gtos_Ingresos7[[#This Row],[Nombre cuenta]]</f>
        <v>640/ Sueldos y salarios</v>
      </c>
      <c r="S533" s="30">
        <f>YEAR(Tabla_Gtos_Ingresos7[[#This Row],[Fecha]])</f>
        <v>2010</v>
      </c>
      <c r="T533" s="27">
        <f>MONTH(Tabla_Gtos_Ingresos7[[#This Row],[Fecha]])</f>
        <v>7</v>
      </c>
      <c r="U533" s="30">
        <f>ROUNDUP(MONTH(Tabla_Gtos_Ingresos7[[#This Row],[Fecha]])/3, 0)</f>
        <v>3</v>
      </c>
      <c r="V533" s="30">
        <f>WEEKNUM(Tabla_Gtos_Ingresos7[[#This Row],[Fecha]])</f>
        <v>31</v>
      </c>
      <c r="W533" s="30">
        <f>(Tabla_Gtos_Ingresos7[[#This Row],[Factor]]*Tabla_Gtos_Ingresos7[[#This Row],[Haber]])+(Tabla_Gtos_Ingresos7[[#This Row],[Factor]]*Tabla_Gtos_Ingresos7[[#This Row],[Debe]])</f>
        <v>-164.37</v>
      </c>
      <c r="X533" s="30">
        <f>VLOOKUP(Tabla_Gtos_Ingresos7[[#This Row],[3 digitos]],PGC_Gtos_e_Ingresos[],3,FALSE)</f>
        <v>-1</v>
      </c>
    </row>
    <row r="534" spans="1:24">
      <c r="A534" s="1">
        <v>1689</v>
      </c>
      <c r="B534" s="13">
        <v>40390</v>
      </c>
      <c r="C534" s="15">
        <v>64000017</v>
      </c>
      <c r="D534" s="1" t="s">
        <v>490</v>
      </c>
      <c r="E534" s="1" t="s">
        <v>496</v>
      </c>
      <c r="F534" s="12">
        <v>1461.24</v>
      </c>
      <c r="G534" s="12">
        <v>0</v>
      </c>
      <c r="H534" s="26" t="str">
        <f>MID(Tabla_Gtos_Ingresos7[[#This Row],[Subcuenta]],1,4)</f>
        <v>6400</v>
      </c>
      <c r="I534" s="27">
        <f>VALUE(MID(Tabla_Gtos_Ingresos7[[#This Row],[4 digitos]],1,3))</f>
        <v>640</v>
      </c>
      <c r="J534" s="27">
        <f>VALUE(MID(Tabla_Gtos_Ingresos7[[#This Row],[3 digitos]],1,2))</f>
        <v>64</v>
      </c>
      <c r="K534" s="28" t="str">
        <f>VLOOKUP(Tabla_Gtos_Ingresos7[[#This Row],[3 digitos]],PGC_Gtos_e_Ingresos[],4,FALSE)</f>
        <v>6.a</v>
      </c>
      <c r="L534" s="30" t="str">
        <f>VLOOKUP(Tabla_Gtos_Ingresos7[[#This Row],[Grupo 1]],Tabla3[],4,FALSE)</f>
        <v>6. Gtos de Personal</v>
      </c>
      <c r="M534" s="30" t="str">
        <f>VLOOKUP(Tabla_Gtos_Ingresos7[[#This Row],[Grupo 1]],Tabla3[],5,FALSE)</f>
        <v>6.a Sueldos y Salarios</v>
      </c>
      <c r="N534" s="28" t="str">
        <f>VLOOKUP(Tabla_Gtos_Ingresos7[[#This Row],[Grupo 1]],Tabla3[],10,FALSE)</f>
        <v>G</v>
      </c>
      <c r="O534" s="28" t="str">
        <f>VLOOKUP(Tabla_Gtos_Ingresos7[[#This Row],[Grupo 1]],Tabla3[],6,FALSE)</f>
        <v>Explotación</v>
      </c>
      <c r="P534" s="28">
        <f>VLOOKUP(Tabla_Gtos_Ingresos7[[#This Row],[Grupo 1]],Tabla3[],2,FALSE)</f>
        <v>6</v>
      </c>
      <c r="Q534" s="29" t="str">
        <f>VLOOKUP(Tabla_Gtos_Ingresos7[[#This Row],[3 digitos]],PGC_Gtos_e_Ingresos[],2,FALSE)</f>
        <v xml:space="preserve"> Sueldos y salarios</v>
      </c>
      <c r="R534" s="30" t="str">
        <f>Tabla_Gtos_Ingresos7[[#This Row],[3 digitos]]&amp;"/"&amp;Tabla_Gtos_Ingresos7[[#This Row],[Nombre cuenta]]</f>
        <v>640/ Sueldos y salarios</v>
      </c>
      <c r="S534" s="30">
        <f>YEAR(Tabla_Gtos_Ingresos7[[#This Row],[Fecha]])</f>
        <v>2010</v>
      </c>
      <c r="T534" s="27">
        <f>MONTH(Tabla_Gtos_Ingresos7[[#This Row],[Fecha]])</f>
        <v>7</v>
      </c>
      <c r="U534" s="30">
        <f>ROUNDUP(MONTH(Tabla_Gtos_Ingresos7[[#This Row],[Fecha]])/3, 0)</f>
        <v>3</v>
      </c>
      <c r="V534" s="30">
        <f>WEEKNUM(Tabla_Gtos_Ingresos7[[#This Row],[Fecha]])</f>
        <v>31</v>
      </c>
      <c r="W534" s="30">
        <f>(Tabla_Gtos_Ingresos7[[#This Row],[Factor]]*Tabla_Gtos_Ingresos7[[#This Row],[Haber]])+(Tabla_Gtos_Ingresos7[[#This Row],[Factor]]*Tabla_Gtos_Ingresos7[[#This Row],[Debe]])</f>
        <v>-1461.24</v>
      </c>
      <c r="X534" s="30">
        <f>VLOOKUP(Tabla_Gtos_Ingresos7[[#This Row],[3 digitos]],PGC_Gtos_e_Ingresos[],3,FALSE)</f>
        <v>-1</v>
      </c>
    </row>
    <row r="535" spans="1:24">
      <c r="A535" s="1">
        <v>1690</v>
      </c>
      <c r="B535" s="13">
        <v>40390</v>
      </c>
      <c r="C535" s="15">
        <v>64000018</v>
      </c>
      <c r="D535" s="1" t="s">
        <v>490</v>
      </c>
      <c r="E535" s="1" t="s">
        <v>497</v>
      </c>
      <c r="F535" s="12">
        <v>97.78</v>
      </c>
      <c r="G535" s="12">
        <v>0</v>
      </c>
      <c r="H535" s="26" t="str">
        <f>MID(Tabla_Gtos_Ingresos7[[#This Row],[Subcuenta]],1,4)</f>
        <v>6400</v>
      </c>
      <c r="I535" s="27">
        <f>VALUE(MID(Tabla_Gtos_Ingresos7[[#This Row],[4 digitos]],1,3))</f>
        <v>640</v>
      </c>
      <c r="J535" s="27">
        <f>VALUE(MID(Tabla_Gtos_Ingresos7[[#This Row],[3 digitos]],1,2))</f>
        <v>64</v>
      </c>
      <c r="K535" s="28" t="str">
        <f>VLOOKUP(Tabla_Gtos_Ingresos7[[#This Row],[3 digitos]],PGC_Gtos_e_Ingresos[],4,FALSE)</f>
        <v>6.a</v>
      </c>
      <c r="L535" s="30" t="str">
        <f>VLOOKUP(Tabla_Gtos_Ingresos7[[#This Row],[Grupo 1]],Tabla3[],4,FALSE)</f>
        <v>6. Gtos de Personal</v>
      </c>
      <c r="M535" s="30" t="str">
        <f>VLOOKUP(Tabla_Gtos_Ingresos7[[#This Row],[Grupo 1]],Tabla3[],5,FALSE)</f>
        <v>6.a Sueldos y Salarios</v>
      </c>
      <c r="N535" s="28" t="str">
        <f>VLOOKUP(Tabla_Gtos_Ingresos7[[#This Row],[Grupo 1]],Tabla3[],10,FALSE)</f>
        <v>G</v>
      </c>
      <c r="O535" s="28" t="str">
        <f>VLOOKUP(Tabla_Gtos_Ingresos7[[#This Row],[Grupo 1]],Tabla3[],6,FALSE)</f>
        <v>Explotación</v>
      </c>
      <c r="P535" s="28">
        <f>VLOOKUP(Tabla_Gtos_Ingresos7[[#This Row],[Grupo 1]],Tabla3[],2,FALSE)</f>
        <v>6</v>
      </c>
      <c r="Q535" s="29" t="str">
        <f>VLOOKUP(Tabla_Gtos_Ingresos7[[#This Row],[3 digitos]],PGC_Gtos_e_Ingresos[],2,FALSE)</f>
        <v xml:space="preserve"> Sueldos y salarios</v>
      </c>
      <c r="R535" s="30" t="str">
        <f>Tabla_Gtos_Ingresos7[[#This Row],[3 digitos]]&amp;"/"&amp;Tabla_Gtos_Ingresos7[[#This Row],[Nombre cuenta]]</f>
        <v>640/ Sueldos y salarios</v>
      </c>
      <c r="S535" s="30">
        <f>YEAR(Tabla_Gtos_Ingresos7[[#This Row],[Fecha]])</f>
        <v>2010</v>
      </c>
      <c r="T535" s="27">
        <f>MONTH(Tabla_Gtos_Ingresos7[[#This Row],[Fecha]])</f>
        <v>7</v>
      </c>
      <c r="U535" s="30">
        <f>ROUNDUP(MONTH(Tabla_Gtos_Ingresos7[[#This Row],[Fecha]])/3, 0)</f>
        <v>3</v>
      </c>
      <c r="V535" s="30">
        <f>WEEKNUM(Tabla_Gtos_Ingresos7[[#This Row],[Fecha]])</f>
        <v>31</v>
      </c>
      <c r="W535" s="30">
        <f>(Tabla_Gtos_Ingresos7[[#This Row],[Factor]]*Tabla_Gtos_Ingresos7[[#This Row],[Haber]])+(Tabla_Gtos_Ingresos7[[#This Row],[Factor]]*Tabla_Gtos_Ingresos7[[#This Row],[Debe]])</f>
        <v>-97.78</v>
      </c>
      <c r="X535" s="30">
        <f>VLOOKUP(Tabla_Gtos_Ingresos7[[#This Row],[3 digitos]],PGC_Gtos_e_Ingresos[],3,FALSE)</f>
        <v>-1</v>
      </c>
    </row>
    <row r="536" spans="1:24">
      <c r="A536" s="1">
        <v>1674</v>
      </c>
      <c r="B536" s="13">
        <v>40390</v>
      </c>
      <c r="C536" s="15">
        <v>64000018</v>
      </c>
      <c r="D536" s="2" t="s">
        <v>535</v>
      </c>
      <c r="E536" s="1" t="s">
        <v>539</v>
      </c>
      <c r="F536" s="12">
        <v>1591.24</v>
      </c>
      <c r="G536" s="12">
        <v>0</v>
      </c>
      <c r="H536" s="26" t="str">
        <f>MID(Tabla_Gtos_Ingresos7[[#This Row],[Subcuenta]],1,4)</f>
        <v>6400</v>
      </c>
      <c r="I536" s="27">
        <f>VALUE(MID(Tabla_Gtos_Ingresos7[[#This Row],[4 digitos]],1,3))</f>
        <v>640</v>
      </c>
      <c r="J536" s="27">
        <f>VALUE(MID(Tabla_Gtos_Ingresos7[[#This Row],[3 digitos]],1,2))</f>
        <v>64</v>
      </c>
      <c r="K536" s="28" t="str">
        <f>VLOOKUP(Tabla_Gtos_Ingresos7[[#This Row],[3 digitos]],PGC_Gtos_e_Ingresos[],4,FALSE)</f>
        <v>6.a</v>
      </c>
      <c r="L536" s="30" t="str">
        <f>VLOOKUP(Tabla_Gtos_Ingresos7[[#This Row],[Grupo 1]],Tabla3[],4,FALSE)</f>
        <v>6. Gtos de Personal</v>
      </c>
      <c r="M536" s="30" t="str">
        <f>VLOOKUP(Tabla_Gtos_Ingresos7[[#This Row],[Grupo 1]],Tabla3[],5,FALSE)</f>
        <v>6.a Sueldos y Salarios</v>
      </c>
      <c r="N536" s="28" t="str">
        <f>VLOOKUP(Tabla_Gtos_Ingresos7[[#This Row],[Grupo 1]],Tabla3[],10,FALSE)</f>
        <v>G</v>
      </c>
      <c r="O536" s="28" t="str">
        <f>VLOOKUP(Tabla_Gtos_Ingresos7[[#This Row],[Grupo 1]],Tabla3[],6,FALSE)</f>
        <v>Explotación</v>
      </c>
      <c r="P536" s="28">
        <f>VLOOKUP(Tabla_Gtos_Ingresos7[[#This Row],[Grupo 1]],Tabla3[],2,FALSE)</f>
        <v>6</v>
      </c>
      <c r="Q536" s="29" t="str">
        <f>VLOOKUP(Tabla_Gtos_Ingresos7[[#This Row],[3 digitos]],PGC_Gtos_e_Ingresos[],2,FALSE)</f>
        <v xml:space="preserve"> Sueldos y salarios</v>
      </c>
      <c r="R536" s="30" t="str">
        <f>Tabla_Gtos_Ingresos7[[#This Row],[3 digitos]]&amp;"/"&amp;Tabla_Gtos_Ingresos7[[#This Row],[Nombre cuenta]]</f>
        <v>640/ Sueldos y salarios</v>
      </c>
      <c r="S536" s="30">
        <f>YEAR(Tabla_Gtos_Ingresos7[[#This Row],[Fecha]])</f>
        <v>2010</v>
      </c>
      <c r="T536" s="27">
        <f>MONTH(Tabla_Gtos_Ingresos7[[#This Row],[Fecha]])</f>
        <v>7</v>
      </c>
      <c r="U536" s="30">
        <f>ROUNDUP(MONTH(Tabla_Gtos_Ingresos7[[#This Row],[Fecha]])/3, 0)</f>
        <v>3</v>
      </c>
      <c r="V536" s="30">
        <f>WEEKNUM(Tabla_Gtos_Ingresos7[[#This Row],[Fecha]])</f>
        <v>31</v>
      </c>
      <c r="W536" s="30">
        <f>(Tabla_Gtos_Ingresos7[[#This Row],[Factor]]*Tabla_Gtos_Ingresos7[[#This Row],[Haber]])+(Tabla_Gtos_Ingresos7[[#This Row],[Factor]]*Tabla_Gtos_Ingresos7[[#This Row],[Debe]])</f>
        <v>-1591.24</v>
      </c>
      <c r="X536" s="30">
        <f>VLOOKUP(Tabla_Gtos_Ingresos7[[#This Row],[3 digitos]],PGC_Gtos_e_Ingresos[],3,FALSE)</f>
        <v>-1</v>
      </c>
    </row>
    <row r="537" spans="1:24">
      <c r="A537" s="1">
        <v>1675</v>
      </c>
      <c r="B537" s="13">
        <v>40390</v>
      </c>
      <c r="C537" s="15">
        <v>64000019</v>
      </c>
      <c r="D537" s="2" t="s">
        <v>535</v>
      </c>
      <c r="E537" s="1" t="s">
        <v>540</v>
      </c>
      <c r="F537" s="12">
        <v>49.05</v>
      </c>
      <c r="G537" s="12">
        <v>0</v>
      </c>
      <c r="H537" s="26" t="str">
        <f>MID(Tabla_Gtos_Ingresos7[[#This Row],[Subcuenta]],1,4)</f>
        <v>6400</v>
      </c>
      <c r="I537" s="27">
        <f>VALUE(MID(Tabla_Gtos_Ingresos7[[#This Row],[4 digitos]],1,3))</f>
        <v>640</v>
      </c>
      <c r="J537" s="27">
        <f>VALUE(MID(Tabla_Gtos_Ingresos7[[#This Row],[3 digitos]],1,2))</f>
        <v>64</v>
      </c>
      <c r="K537" s="28" t="str">
        <f>VLOOKUP(Tabla_Gtos_Ingresos7[[#This Row],[3 digitos]],PGC_Gtos_e_Ingresos[],4,FALSE)</f>
        <v>6.a</v>
      </c>
      <c r="L537" s="30" t="str">
        <f>VLOOKUP(Tabla_Gtos_Ingresos7[[#This Row],[Grupo 1]],Tabla3[],4,FALSE)</f>
        <v>6. Gtos de Personal</v>
      </c>
      <c r="M537" s="30" t="str">
        <f>VLOOKUP(Tabla_Gtos_Ingresos7[[#This Row],[Grupo 1]],Tabla3[],5,FALSE)</f>
        <v>6.a Sueldos y Salarios</v>
      </c>
      <c r="N537" s="28" t="str">
        <f>VLOOKUP(Tabla_Gtos_Ingresos7[[#This Row],[Grupo 1]],Tabla3[],10,FALSE)</f>
        <v>G</v>
      </c>
      <c r="O537" s="28" t="str">
        <f>VLOOKUP(Tabla_Gtos_Ingresos7[[#This Row],[Grupo 1]],Tabla3[],6,FALSE)</f>
        <v>Explotación</v>
      </c>
      <c r="P537" s="28">
        <f>VLOOKUP(Tabla_Gtos_Ingresos7[[#This Row],[Grupo 1]],Tabla3[],2,FALSE)</f>
        <v>6</v>
      </c>
      <c r="Q537" s="29" t="str">
        <f>VLOOKUP(Tabla_Gtos_Ingresos7[[#This Row],[3 digitos]],PGC_Gtos_e_Ingresos[],2,FALSE)</f>
        <v xml:space="preserve"> Sueldos y salarios</v>
      </c>
      <c r="R537" s="30" t="str">
        <f>Tabla_Gtos_Ingresos7[[#This Row],[3 digitos]]&amp;"/"&amp;Tabla_Gtos_Ingresos7[[#This Row],[Nombre cuenta]]</f>
        <v>640/ Sueldos y salarios</v>
      </c>
      <c r="S537" s="30">
        <f>YEAR(Tabla_Gtos_Ingresos7[[#This Row],[Fecha]])</f>
        <v>2010</v>
      </c>
      <c r="T537" s="27">
        <f>MONTH(Tabla_Gtos_Ingresos7[[#This Row],[Fecha]])</f>
        <v>7</v>
      </c>
      <c r="U537" s="30">
        <f>ROUNDUP(MONTH(Tabla_Gtos_Ingresos7[[#This Row],[Fecha]])/3, 0)</f>
        <v>3</v>
      </c>
      <c r="V537" s="30">
        <f>WEEKNUM(Tabla_Gtos_Ingresos7[[#This Row],[Fecha]])</f>
        <v>31</v>
      </c>
      <c r="W537" s="30">
        <f>(Tabla_Gtos_Ingresos7[[#This Row],[Factor]]*Tabla_Gtos_Ingresos7[[#This Row],[Haber]])+(Tabla_Gtos_Ingresos7[[#This Row],[Factor]]*Tabla_Gtos_Ingresos7[[#This Row],[Debe]])</f>
        <v>-49.05</v>
      </c>
      <c r="X537" s="30">
        <f>VLOOKUP(Tabla_Gtos_Ingresos7[[#This Row],[3 digitos]],PGC_Gtos_e_Ingresos[],3,FALSE)</f>
        <v>-1</v>
      </c>
    </row>
    <row r="538" spans="1:24">
      <c r="A538" s="1">
        <v>1695</v>
      </c>
      <c r="B538" s="13">
        <v>40390</v>
      </c>
      <c r="C538" s="15">
        <v>64900000</v>
      </c>
      <c r="D538" s="1" t="s">
        <v>32</v>
      </c>
      <c r="E538" s="1" t="s">
        <v>504</v>
      </c>
      <c r="F538" s="12">
        <v>44.93</v>
      </c>
      <c r="G538" s="12">
        <v>0</v>
      </c>
      <c r="H538" s="26" t="str">
        <f>MID(Tabla_Gtos_Ingresos7[[#This Row],[Subcuenta]],1,4)</f>
        <v>6490</v>
      </c>
      <c r="I538" s="27">
        <f>VALUE(MID(Tabla_Gtos_Ingresos7[[#This Row],[4 digitos]],1,3))</f>
        <v>649</v>
      </c>
      <c r="J538" s="27">
        <f>VALUE(MID(Tabla_Gtos_Ingresos7[[#This Row],[3 digitos]],1,2))</f>
        <v>64</v>
      </c>
      <c r="K538" s="28" t="str">
        <f>VLOOKUP(Tabla_Gtos_Ingresos7[[#This Row],[3 digitos]],PGC_Gtos_e_Ingresos[],4,FALSE)</f>
        <v>6.b</v>
      </c>
      <c r="L538" s="30" t="str">
        <f>VLOOKUP(Tabla_Gtos_Ingresos7[[#This Row],[Grupo 1]],Tabla3[],4,FALSE)</f>
        <v>6. Gtos de Personal</v>
      </c>
      <c r="M538" s="30" t="str">
        <f>VLOOKUP(Tabla_Gtos_Ingresos7[[#This Row],[Grupo 1]],Tabla3[],5,FALSE)</f>
        <v>6.b Cargas Sociales</v>
      </c>
      <c r="N538" s="28" t="str">
        <f>VLOOKUP(Tabla_Gtos_Ingresos7[[#This Row],[Grupo 1]],Tabla3[],10,FALSE)</f>
        <v>G</v>
      </c>
      <c r="O538" s="28" t="str">
        <f>VLOOKUP(Tabla_Gtos_Ingresos7[[#This Row],[Grupo 1]],Tabla3[],6,FALSE)</f>
        <v>Explotación</v>
      </c>
      <c r="P538" s="28">
        <f>VLOOKUP(Tabla_Gtos_Ingresos7[[#This Row],[Grupo 1]],Tabla3[],2,FALSE)</f>
        <v>6</v>
      </c>
      <c r="Q538" s="29" t="str">
        <f>VLOOKUP(Tabla_Gtos_Ingresos7[[#This Row],[3 digitos]],PGC_Gtos_e_Ingresos[],2,FALSE)</f>
        <v xml:space="preserve"> Otros gastos sociales</v>
      </c>
      <c r="R538" s="30" t="str">
        <f>Tabla_Gtos_Ingresos7[[#This Row],[3 digitos]]&amp;"/"&amp;Tabla_Gtos_Ingresos7[[#This Row],[Nombre cuenta]]</f>
        <v>649/ Otros gastos sociales</v>
      </c>
      <c r="S538" s="30">
        <f>YEAR(Tabla_Gtos_Ingresos7[[#This Row],[Fecha]])</f>
        <v>2010</v>
      </c>
      <c r="T538" s="27">
        <f>MONTH(Tabla_Gtos_Ingresos7[[#This Row],[Fecha]])</f>
        <v>7</v>
      </c>
      <c r="U538" s="30">
        <f>ROUNDUP(MONTH(Tabla_Gtos_Ingresos7[[#This Row],[Fecha]])/3, 0)</f>
        <v>3</v>
      </c>
      <c r="V538" s="30">
        <f>WEEKNUM(Tabla_Gtos_Ingresos7[[#This Row],[Fecha]])</f>
        <v>31</v>
      </c>
      <c r="W538" s="30">
        <f>(Tabla_Gtos_Ingresos7[[#This Row],[Factor]]*Tabla_Gtos_Ingresos7[[#This Row],[Haber]])+(Tabla_Gtos_Ingresos7[[#This Row],[Factor]]*Tabla_Gtos_Ingresos7[[#This Row],[Debe]])</f>
        <v>-44.93</v>
      </c>
      <c r="X538" s="30">
        <f>VLOOKUP(Tabla_Gtos_Ingresos7[[#This Row],[3 digitos]],PGC_Gtos_e_Ingresos[],3,FALSE)</f>
        <v>-1</v>
      </c>
    </row>
    <row r="539" spans="1:24">
      <c r="A539" s="1">
        <v>1923</v>
      </c>
      <c r="B539" s="13">
        <v>40421</v>
      </c>
      <c r="C539" s="14">
        <v>60600003</v>
      </c>
      <c r="D539" s="10" t="s">
        <v>17</v>
      </c>
      <c r="E539" s="1" t="s">
        <v>268</v>
      </c>
      <c r="F539" s="12">
        <v>0</v>
      </c>
      <c r="G539" s="12">
        <v>16.84</v>
      </c>
      <c r="H539" s="26" t="str">
        <f>MID(Tabla_Gtos_Ingresos7[[#This Row],[Subcuenta]],1,4)</f>
        <v>6060</v>
      </c>
      <c r="I539" s="27">
        <f>VALUE(MID(Tabla_Gtos_Ingresos7[[#This Row],[4 digitos]],1,3))</f>
        <v>606</v>
      </c>
      <c r="J539" s="27">
        <f>VALUE(MID(Tabla_Gtos_Ingresos7[[#This Row],[3 digitos]],1,2))</f>
        <v>60</v>
      </c>
      <c r="K539" s="28" t="str">
        <f>VLOOKUP(Tabla_Gtos_Ingresos7[[#This Row],[3 digitos]],PGC_Gtos_e_Ingresos[],4,FALSE)</f>
        <v>4.a</v>
      </c>
      <c r="L539" s="30" t="str">
        <f>VLOOKUP(Tabla_Gtos_Ingresos7[[#This Row],[Grupo 1]],Tabla3[],4,FALSE)</f>
        <v>4. Aprovisionamientos</v>
      </c>
      <c r="M539" s="30" t="str">
        <f>VLOOKUP(Tabla_Gtos_Ingresos7[[#This Row],[Grupo 1]],Tabla3[],5,FALSE)</f>
        <v>4.a Consumos de Mercaderias</v>
      </c>
      <c r="N539" s="28" t="str">
        <f>VLOOKUP(Tabla_Gtos_Ingresos7[[#This Row],[Grupo 1]],Tabla3[],10,FALSE)</f>
        <v>G</v>
      </c>
      <c r="O539" s="28" t="str">
        <f>VLOOKUP(Tabla_Gtos_Ingresos7[[#This Row],[Grupo 1]],Tabla3[],6,FALSE)</f>
        <v>Explotación</v>
      </c>
      <c r="P539" s="28">
        <f>VLOOKUP(Tabla_Gtos_Ingresos7[[#This Row],[Grupo 1]],Tabla3[],2,FALSE)</f>
        <v>4</v>
      </c>
      <c r="Q539" s="29" t="str">
        <f>VLOOKUP(Tabla_Gtos_Ingresos7[[#This Row],[3 digitos]],PGC_Gtos_e_Ingresos[],2,FALSE)</f>
        <v xml:space="preserve"> Descuentos sobre compras por pronto pago</v>
      </c>
      <c r="R539" s="30" t="str">
        <f>Tabla_Gtos_Ingresos7[[#This Row],[3 digitos]]&amp;"/"&amp;Tabla_Gtos_Ingresos7[[#This Row],[Nombre cuenta]]</f>
        <v>606/ Descuentos sobre compras por pronto pago</v>
      </c>
      <c r="S539" s="30">
        <f>YEAR(Tabla_Gtos_Ingresos7[[#This Row],[Fecha]])</f>
        <v>2010</v>
      </c>
      <c r="T539" s="27">
        <f>MONTH(Tabla_Gtos_Ingresos7[[#This Row],[Fecha]])</f>
        <v>8</v>
      </c>
      <c r="U539" s="30">
        <f>ROUNDUP(MONTH(Tabla_Gtos_Ingresos7[[#This Row],[Fecha]])/3, 0)</f>
        <v>3</v>
      </c>
      <c r="V539" s="30">
        <f>WEEKNUM(Tabla_Gtos_Ingresos7[[#This Row],[Fecha]])</f>
        <v>36</v>
      </c>
      <c r="W539" s="30">
        <f>(Tabla_Gtos_Ingresos7[[#This Row],[Factor]]*Tabla_Gtos_Ingresos7[[#This Row],[Haber]])+(Tabla_Gtos_Ingresos7[[#This Row],[Factor]]*Tabla_Gtos_Ingresos7[[#This Row],[Debe]])</f>
        <v>16.84</v>
      </c>
      <c r="X539" s="30">
        <f>VLOOKUP(Tabla_Gtos_Ingresos7[[#This Row],[3 digitos]],PGC_Gtos_e_Ingresos[],3,FALSE)</f>
        <v>1</v>
      </c>
    </row>
    <row r="540" spans="1:24">
      <c r="A540" s="1">
        <v>1917</v>
      </c>
      <c r="B540" s="13">
        <v>40421</v>
      </c>
      <c r="C540" s="15">
        <v>62200055</v>
      </c>
      <c r="D540" s="1" t="s">
        <v>21</v>
      </c>
      <c r="E540" s="1" t="s">
        <v>694</v>
      </c>
      <c r="F540" s="12">
        <v>576.61</v>
      </c>
      <c r="G540" s="12">
        <v>0</v>
      </c>
      <c r="H540" s="26" t="str">
        <f>MID(Tabla_Gtos_Ingresos7[[#This Row],[Subcuenta]],1,4)</f>
        <v>6220</v>
      </c>
      <c r="I540" s="27">
        <f>VALUE(MID(Tabla_Gtos_Ingresos7[[#This Row],[4 digitos]],1,3))</f>
        <v>622</v>
      </c>
      <c r="J540" s="27">
        <f>VALUE(MID(Tabla_Gtos_Ingresos7[[#This Row],[3 digitos]],1,2))</f>
        <v>62</v>
      </c>
      <c r="K540" s="28" t="str">
        <f>VLOOKUP(Tabla_Gtos_Ingresos7[[#This Row],[3 digitos]],PGC_Gtos_e_Ingresos[],4,FALSE)</f>
        <v>7.a</v>
      </c>
      <c r="L540" s="30" t="str">
        <f>VLOOKUP(Tabla_Gtos_Ingresos7[[#This Row],[Grupo 1]],Tabla3[],4,FALSE)</f>
        <v>7. Otros Gastos de Explotación</v>
      </c>
      <c r="M540" s="30" t="str">
        <f>VLOOKUP(Tabla_Gtos_Ingresos7[[#This Row],[Grupo 1]],Tabla3[],5,FALSE)</f>
        <v>7.a Servicios Exteriores</v>
      </c>
      <c r="N540" s="28" t="str">
        <f>VLOOKUP(Tabla_Gtos_Ingresos7[[#This Row],[Grupo 1]],Tabla3[],10,FALSE)</f>
        <v>G</v>
      </c>
      <c r="O540" s="28" t="str">
        <f>VLOOKUP(Tabla_Gtos_Ingresos7[[#This Row],[Grupo 1]],Tabla3[],6,FALSE)</f>
        <v>Explotación</v>
      </c>
      <c r="P540" s="28">
        <f>VLOOKUP(Tabla_Gtos_Ingresos7[[#This Row],[Grupo 1]],Tabla3[],2,FALSE)</f>
        <v>7</v>
      </c>
      <c r="Q540" s="29" t="str">
        <f>VLOOKUP(Tabla_Gtos_Ingresos7[[#This Row],[3 digitos]],PGC_Gtos_e_Ingresos[],2,FALSE)</f>
        <v xml:space="preserve"> Reparaciones y conservación</v>
      </c>
      <c r="R540" s="30" t="str">
        <f>Tabla_Gtos_Ingresos7[[#This Row],[3 digitos]]&amp;"/"&amp;Tabla_Gtos_Ingresos7[[#This Row],[Nombre cuenta]]</f>
        <v>622/ Reparaciones y conservación</v>
      </c>
      <c r="S540" s="30">
        <f>YEAR(Tabla_Gtos_Ingresos7[[#This Row],[Fecha]])</f>
        <v>2010</v>
      </c>
      <c r="T540" s="27">
        <f>MONTH(Tabla_Gtos_Ingresos7[[#This Row],[Fecha]])</f>
        <v>8</v>
      </c>
      <c r="U540" s="30">
        <f>ROUNDUP(MONTH(Tabla_Gtos_Ingresos7[[#This Row],[Fecha]])/3, 0)</f>
        <v>3</v>
      </c>
      <c r="V540" s="30">
        <f>WEEKNUM(Tabla_Gtos_Ingresos7[[#This Row],[Fecha]])</f>
        <v>36</v>
      </c>
      <c r="W540" s="30">
        <f>(Tabla_Gtos_Ingresos7[[#This Row],[Factor]]*Tabla_Gtos_Ingresos7[[#This Row],[Haber]])+(Tabla_Gtos_Ingresos7[[#This Row],[Factor]]*Tabla_Gtos_Ingresos7[[#This Row],[Debe]])</f>
        <v>-576.61</v>
      </c>
      <c r="X540" s="30">
        <f>VLOOKUP(Tabla_Gtos_Ingresos7[[#This Row],[3 digitos]],PGC_Gtos_e_Ingresos[],3,FALSE)</f>
        <v>-1</v>
      </c>
    </row>
    <row r="541" spans="1:24">
      <c r="A541" s="1">
        <v>1931</v>
      </c>
      <c r="B541" s="13">
        <v>40421</v>
      </c>
      <c r="C541" s="15">
        <v>64000009</v>
      </c>
      <c r="D541" s="1" t="s">
        <v>474</v>
      </c>
      <c r="E541" s="1" t="s">
        <v>483</v>
      </c>
      <c r="F541" s="12">
        <v>1924.14</v>
      </c>
      <c r="G541" s="12">
        <v>0</v>
      </c>
      <c r="H541" s="26" t="str">
        <f>MID(Tabla_Gtos_Ingresos7[[#This Row],[Subcuenta]],1,4)</f>
        <v>6400</v>
      </c>
      <c r="I541" s="27">
        <f>VALUE(MID(Tabla_Gtos_Ingresos7[[#This Row],[4 digitos]],1,3))</f>
        <v>640</v>
      </c>
      <c r="J541" s="27">
        <f>VALUE(MID(Tabla_Gtos_Ingresos7[[#This Row],[3 digitos]],1,2))</f>
        <v>64</v>
      </c>
      <c r="K541" s="28" t="str">
        <f>VLOOKUP(Tabla_Gtos_Ingresos7[[#This Row],[3 digitos]],PGC_Gtos_e_Ingresos[],4,FALSE)</f>
        <v>6.a</v>
      </c>
      <c r="L541" s="30" t="str">
        <f>VLOOKUP(Tabla_Gtos_Ingresos7[[#This Row],[Grupo 1]],Tabla3[],4,FALSE)</f>
        <v>6. Gtos de Personal</v>
      </c>
      <c r="M541" s="30" t="str">
        <f>VLOOKUP(Tabla_Gtos_Ingresos7[[#This Row],[Grupo 1]],Tabla3[],5,FALSE)</f>
        <v>6.a Sueldos y Salarios</v>
      </c>
      <c r="N541" s="28" t="str">
        <f>VLOOKUP(Tabla_Gtos_Ingresos7[[#This Row],[Grupo 1]],Tabla3[],10,FALSE)</f>
        <v>G</v>
      </c>
      <c r="O541" s="28" t="str">
        <f>VLOOKUP(Tabla_Gtos_Ingresos7[[#This Row],[Grupo 1]],Tabla3[],6,FALSE)</f>
        <v>Explotación</v>
      </c>
      <c r="P541" s="28">
        <f>VLOOKUP(Tabla_Gtos_Ingresos7[[#This Row],[Grupo 1]],Tabla3[],2,FALSE)</f>
        <v>6</v>
      </c>
      <c r="Q541" s="29" t="str">
        <f>VLOOKUP(Tabla_Gtos_Ingresos7[[#This Row],[3 digitos]],PGC_Gtos_e_Ingresos[],2,FALSE)</f>
        <v xml:space="preserve"> Sueldos y salarios</v>
      </c>
      <c r="R541" s="30" t="str">
        <f>Tabla_Gtos_Ingresos7[[#This Row],[3 digitos]]&amp;"/"&amp;Tabla_Gtos_Ingresos7[[#This Row],[Nombre cuenta]]</f>
        <v>640/ Sueldos y salarios</v>
      </c>
      <c r="S541" s="30">
        <f>YEAR(Tabla_Gtos_Ingresos7[[#This Row],[Fecha]])</f>
        <v>2010</v>
      </c>
      <c r="T541" s="27">
        <f>MONTH(Tabla_Gtos_Ingresos7[[#This Row],[Fecha]])</f>
        <v>8</v>
      </c>
      <c r="U541" s="30">
        <f>ROUNDUP(MONTH(Tabla_Gtos_Ingresos7[[#This Row],[Fecha]])/3, 0)</f>
        <v>3</v>
      </c>
      <c r="V541" s="30">
        <f>WEEKNUM(Tabla_Gtos_Ingresos7[[#This Row],[Fecha]])</f>
        <v>36</v>
      </c>
      <c r="W541" s="30">
        <f>(Tabla_Gtos_Ingresos7[[#This Row],[Factor]]*Tabla_Gtos_Ingresos7[[#This Row],[Haber]])+(Tabla_Gtos_Ingresos7[[#This Row],[Factor]]*Tabla_Gtos_Ingresos7[[#This Row],[Debe]])</f>
        <v>-1924.14</v>
      </c>
      <c r="X541" s="30">
        <f>VLOOKUP(Tabla_Gtos_Ingresos7[[#This Row],[3 digitos]],PGC_Gtos_e_Ingresos[],3,FALSE)</f>
        <v>-1</v>
      </c>
    </row>
    <row r="542" spans="1:24">
      <c r="A542" s="1">
        <v>1933</v>
      </c>
      <c r="B542" s="13">
        <v>40421</v>
      </c>
      <c r="C542" s="15">
        <v>64000014</v>
      </c>
      <c r="D542" s="1" t="s">
        <v>401</v>
      </c>
      <c r="E542" s="1" t="s">
        <v>410</v>
      </c>
      <c r="F542" s="12">
        <v>1848.16</v>
      </c>
      <c r="G542" s="12">
        <v>0</v>
      </c>
      <c r="H542" s="26" t="str">
        <f>MID(Tabla_Gtos_Ingresos7[[#This Row],[Subcuenta]],1,4)</f>
        <v>6400</v>
      </c>
      <c r="I542" s="27">
        <f>VALUE(MID(Tabla_Gtos_Ingresos7[[#This Row],[4 digitos]],1,3))</f>
        <v>640</v>
      </c>
      <c r="J542" s="27">
        <f>VALUE(MID(Tabla_Gtos_Ingresos7[[#This Row],[3 digitos]],1,2))</f>
        <v>64</v>
      </c>
      <c r="K542" s="28" t="str">
        <f>VLOOKUP(Tabla_Gtos_Ingresos7[[#This Row],[3 digitos]],PGC_Gtos_e_Ingresos[],4,FALSE)</f>
        <v>6.a</v>
      </c>
      <c r="L542" s="30" t="str">
        <f>VLOOKUP(Tabla_Gtos_Ingresos7[[#This Row],[Grupo 1]],Tabla3[],4,FALSE)</f>
        <v>6. Gtos de Personal</v>
      </c>
      <c r="M542" s="30" t="str">
        <f>VLOOKUP(Tabla_Gtos_Ingresos7[[#This Row],[Grupo 1]],Tabla3[],5,FALSE)</f>
        <v>6.a Sueldos y Salarios</v>
      </c>
      <c r="N542" s="28" t="str">
        <f>VLOOKUP(Tabla_Gtos_Ingresos7[[#This Row],[Grupo 1]],Tabla3[],10,FALSE)</f>
        <v>G</v>
      </c>
      <c r="O542" s="28" t="str">
        <f>VLOOKUP(Tabla_Gtos_Ingresos7[[#This Row],[Grupo 1]],Tabla3[],6,FALSE)</f>
        <v>Explotación</v>
      </c>
      <c r="P542" s="28">
        <f>VLOOKUP(Tabla_Gtos_Ingresos7[[#This Row],[Grupo 1]],Tabla3[],2,FALSE)</f>
        <v>6</v>
      </c>
      <c r="Q542" s="29" t="str">
        <f>VLOOKUP(Tabla_Gtos_Ingresos7[[#This Row],[3 digitos]],PGC_Gtos_e_Ingresos[],2,FALSE)</f>
        <v xml:space="preserve"> Sueldos y salarios</v>
      </c>
      <c r="R542" s="30" t="str">
        <f>Tabla_Gtos_Ingresos7[[#This Row],[3 digitos]]&amp;"/"&amp;Tabla_Gtos_Ingresos7[[#This Row],[Nombre cuenta]]</f>
        <v>640/ Sueldos y salarios</v>
      </c>
      <c r="S542" s="30">
        <f>YEAR(Tabla_Gtos_Ingresos7[[#This Row],[Fecha]])</f>
        <v>2010</v>
      </c>
      <c r="T542" s="27">
        <f>MONTH(Tabla_Gtos_Ingresos7[[#This Row],[Fecha]])</f>
        <v>8</v>
      </c>
      <c r="U542" s="30">
        <f>ROUNDUP(MONTH(Tabla_Gtos_Ingresos7[[#This Row],[Fecha]])/3, 0)</f>
        <v>3</v>
      </c>
      <c r="V542" s="30">
        <f>WEEKNUM(Tabla_Gtos_Ingresos7[[#This Row],[Fecha]])</f>
        <v>36</v>
      </c>
      <c r="W542" s="30">
        <f>(Tabla_Gtos_Ingresos7[[#This Row],[Factor]]*Tabla_Gtos_Ingresos7[[#This Row],[Haber]])+(Tabla_Gtos_Ingresos7[[#This Row],[Factor]]*Tabla_Gtos_Ingresos7[[#This Row],[Debe]])</f>
        <v>-1848.16</v>
      </c>
      <c r="X542" s="30">
        <f>VLOOKUP(Tabla_Gtos_Ingresos7[[#This Row],[3 digitos]],PGC_Gtos_e_Ingresos[],3,FALSE)</f>
        <v>-1</v>
      </c>
    </row>
    <row r="543" spans="1:24">
      <c r="A543" s="1">
        <v>1935</v>
      </c>
      <c r="B543" s="13">
        <v>40421</v>
      </c>
      <c r="C543" s="15">
        <v>64000018</v>
      </c>
      <c r="D543" s="2" t="s">
        <v>580</v>
      </c>
      <c r="E543" s="1" t="s">
        <v>678</v>
      </c>
      <c r="F543" s="12">
        <v>1609.84</v>
      </c>
      <c r="G543" s="12">
        <v>0</v>
      </c>
      <c r="H543" s="26" t="str">
        <f>MID(Tabla_Gtos_Ingresos7[[#This Row],[Subcuenta]],1,4)</f>
        <v>6400</v>
      </c>
      <c r="I543" s="27">
        <f>VALUE(MID(Tabla_Gtos_Ingresos7[[#This Row],[4 digitos]],1,3))</f>
        <v>640</v>
      </c>
      <c r="J543" s="27">
        <f>VALUE(MID(Tabla_Gtos_Ingresos7[[#This Row],[3 digitos]],1,2))</f>
        <v>64</v>
      </c>
      <c r="K543" s="28" t="str">
        <f>VLOOKUP(Tabla_Gtos_Ingresos7[[#This Row],[3 digitos]],PGC_Gtos_e_Ingresos[],4,FALSE)</f>
        <v>6.a</v>
      </c>
      <c r="L543" s="30" t="str">
        <f>VLOOKUP(Tabla_Gtos_Ingresos7[[#This Row],[Grupo 1]],Tabla3[],4,FALSE)</f>
        <v>6. Gtos de Personal</v>
      </c>
      <c r="M543" s="30" t="str">
        <f>VLOOKUP(Tabla_Gtos_Ingresos7[[#This Row],[Grupo 1]],Tabla3[],5,FALSE)</f>
        <v>6.a Sueldos y Salarios</v>
      </c>
      <c r="N543" s="28" t="str">
        <f>VLOOKUP(Tabla_Gtos_Ingresos7[[#This Row],[Grupo 1]],Tabla3[],10,FALSE)</f>
        <v>G</v>
      </c>
      <c r="O543" s="28" t="str">
        <f>VLOOKUP(Tabla_Gtos_Ingresos7[[#This Row],[Grupo 1]],Tabla3[],6,FALSE)</f>
        <v>Explotación</v>
      </c>
      <c r="P543" s="28">
        <f>VLOOKUP(Tabla_Gtos_Ingresos7[[#This Row],[Grupo 1]],Tabla3[],2,FALSE)</f>
        <v>6</v>
      </c>
      <c r="Q543" s="29" t="str">
        <f>VLOOKUP(Tabla_Gtos_Ingresos7[[#This Row],[3 digitos]],PGC_Gtos_e_Ingresos[],2,FALSE)</f>
        <v xml:space="preserve"> Sueldos y salarios</v>
      </c>
      <c r="R543" s="30" t="str">
        <f>Tabla_Gtos_Ingresos7[[#This Row],[3 digitos]]&amp;"/"&amp;Tabla_Gtos_Ingresos7[[#This Row],[Nombre cuenta]]</f>
        <v>640/ Sueldos y salarios</v>
      </c>
      <c r="S543" s="30">
        <f>YEAR(Tabla_Gtos_Ingresos7[[#This Row],[Fecha]])</f>
        <v>2010</v>
      </c>
      <c r="T543" s="27">
        <f>MONTH(Tabla_Gtos_Ingresos7[[#This Row],[Fecha]])</f>
        <v>8</v>
      </c>
      <c r="U543" s="30">
        <f>ROUNDUP(MONTH(Tabla_Gtos_Ingresos7[[#This Row],[Fecha]])/3, 0)</f>
        <v>3</v>
      </c>
      <c r="V543" s="30">
        <f>WEEKNUM(Tabla_Gtos_Ingresos7[[#This Row],[Fecha]])</f>
        <v>36</v>
      </c>
      <c r="W543" s="30">
        <f>(Tabla_Gtos_Ingresos7[[#This Row],[Factor]]*Tabla_Gtos_Ingresos7[[#This Row],[Haber]])+(Tabla_Gtos_Ingresos7[[#This Row],[Factor]]*Tabla_Gtos_Ingresos7[[#This Row],[Debe]])</f>
        <v>-1609.84</v>
      </c>
      <c r="X543" s="30">
        <f>VLOOKUP(Tabla_Gtos_Ingresos7[[#This Row],[3 digitos]],PGC_Gtos_e_Ingresos[],3,FALSE)</f>
        <v>-1</v>
      </c>
    </row>
    <row r="544" spans="1:24">
      <c r="A544" s="1">
        <v>1936</v>
      </c>
      <c r="B544" s="13">
        <v>40421</v>
      </c>
      <c r="C544" s="15">
        <v>64000019</v>
      </c>
      <c r="D544" s="1" t="s">
        <v>490</v>
      </c>
      <c r="E544" s="1" t="s">
        <v>498</v>
      </c>
      <c r="F544" s="12">
        <v>1282.6199999999999</v>
      </c>
      <c r="G544" s="12">
        <v>0</v>
      </c>
      <c r="H544" s="26" t="str">
        <f>MID(Tabla_Gtos_Ingresos7[[#This Row],[Subcuenta]],1,4)</f>
        <v>6400</v>
      </c>
      <c r="I544" s="27">
        <f>VALUE(MID(Tabla_Gtos_Ingresos7[[#This Row],[4 digitos]],1,3))</f>
        <v>640</v>
      </c>
      <c r="J544" s="27">
        <f>VALUE(MID(Tabla_Gtos_Ingresos7[[#This Row],[3 digitos]],1,2))</f>
        <v>64</v>
      </c>
      <c r="K544" s="28" t="str">
        <f>VLOOKUP(Tabla_Gtos_Ingresos7[[#This Row],[3 digitos]],PGC_Gtos_e_Ingresos[],4,FALSE)</f>
        <v>6.a</v>
      </c>
      <c r="L544" s="30" t="str">
        <f>VLOOKUP(Tabla_Gtos_Ingresos7[[#This Row],[Grupo 1]],Tabla3[],4,FALSE)</f>
        <v>6. Gtos de Personal</v>
      </c>
      <c r="M544" s="30" t="str">
        <f>VLOOKUP(Tabla_Gtos_Ingresos7[[#This Row],[Grupo 1]],Tabla3[],5,FALSE)</f>
        <v>6.a Sueldos y Salarios</v>
      </c>
      <c r="N544" s="28" t="str">
        <f>VLOOKUP(Tabla_Gtos_Ingresos7[[#This Row],[Grupo 1]],Tabla3[],10,FALSE)</f>
        <v>G</v>
      </c>
      <c r="O544" s="28" t="str">
        <f>VLOOKUP(Tabla_Gtos_Ingresos7[[#This Row],[Grupo 1]],Tabla3[],6,FALSE)</f>
        <v>Explotación</v>
      </c>
      <c r="P544" s="28">
        <f>VLOOKUP(Tabla_Gtos_Ingresos7[[#This Row],[Grupo 1]],Tabla3[],2,FALSE)</f>
        <v>6</v>
      </c>
      <c r="Q544" s="29" t="str">
        <f>VLOOKUP(Tabla_Gtos_Ingresos7[[#This Row],[3 digitos]],PGC_Gtos_e_Ingresos[],2,FALSE)</f>
        <v xml:space="preserve"> Sueldos y salarios</v>
      </c>
      <c r="R544" s="30" t="str">
        <f>Tabla_Gtos_Ingresos7[[#This Row],[3 digitos]]&amp;"/"&amp;Tabla_Gtos_Ingresos7[[#This Row],[Nombre cuenta]]</f>
        <v>640/ Sueldos y salarios</v>
      </c>
      <c r="S544" s="30">
        <f>YEAR(Tabla_Gtos_Ingresos7[[#This Row],[Fecha]])</f>
        <v>2010</v>
      </c>
      <c r="T544" s="27">
        <f>MONTH(Tabla_Gtos_Ingresos7[[#This Row],[Fecha]])</f>
        <v>8</v>
      </c>
      <c r="U544" s="30">
        <f>ROUNDUP(MONTH(Tabla_Gtos_Ingresos7[[#This Row],[Fecha]])/3, 0)</f>
        <v>3</v>
      </c>
      <c r="V544" s="30">
        <f>WEEKNUM(Tabla_Gtos_Ingresos7[[#This Row],[Fecha]])</f>
        <v>36</v>
      </c>
      <c r="W544" s="30">
        <f>(Tabla_Gtos_Ingresos7[[#This Row],[Factor]]*Tabla_Gtos_Ingresos7[[#This Row],[Haber]])+(Tabla_Gtos_Ingresos7[[#This Row],[Factor]]*Tabla_Gtos_Ingresos7[[#This Row],[Debe]])</f>
        <v>-1282.6199999999999</v>
      </c>
      <c r="X544" s="30">
        <f>VLOOKUP(Tabla_Gtos_Ingresos7[[#This Row],[3 digitos]],PGC_Gtos_e_Ingresos[],3,FALSE)</f>
        <v>-1</v>
      </c>
    </row>
    <row r="545" spans="1:24">
      <c r="A545" s="1">
        <v>1929</v>
      </c>
      <c r="B545" s="13">
        <v>40421</v>
      </c>
      <c r="C545" s="15">
        <v>64000020</v>
      </c>
      <c r="D545" s="2" t="s">
        <v>535</v>
      </c>
      <c r="E545" s="1" t="s">
        <v>541</v>
      </c>
      <c r="F545" s="12">
        <v>358.04</v>
      </c>
      <c r="G545" s="12">
        <v>0</v>
      </c>
      <c r="H545" s="26" t="str">
        <f>MID(Tabla_Gtos_Ingresos7[[#This Row],[Subcuenta]],1,4)</f>
        <v>6400</v>
      </c>
      <c r="I545" s="27">
        <f>VALUE(MID(Tabla_Gtos_Ingresos7[[#This Row],[4 digitos]],1,3))</f>
        <v>640</v>
      </c>
      <c r="J545" s="27">
        <f>VALUE(MID(Tabla_Gtos_Ingresos7[[#This Row],[3 digitos]],1,2))</f>
        <v>64</v>
      </c>
      <c r="K545" s="28" t="str">
        <f>VLOOKUP(Tabla_Gtos_Ingresos7[[#This Row],[3 digitos]],PGC_Gtos_e_Ingresos[],4,FALSE)</f>
        <v>6.a</v>
      </c>
      <c r="L545" s="30" t="str">
        <f>VLOOKUP(Tabla_Gtos_Ingresos7[[#This Row],[Grupo 1]],Tabla3[],4,FALSE)</f>
        <v>6. Gtos de Personal</v>
      </c>
      <c r="M545" s="30" t="str">
        <f>VLOOKUP(Tabla_Gtos_Ingresos7[[#This Row],[Grupo 1]],Tabla3[],5,FALSE)</f>
        <v>6.a Sueldos y Salarios</v>
      </c>
      <c r="N545" s="28" t="str">
        <f>VLOOKUP(Tabla_Gtos_Ingresos7[[#This Row],[Grupo 1]],Tabla3[],10,FALSE)</f>
        <v>G</v>
      </c>
      <c r="O545" s="28" t="str">
        <f>VLOOKUP(Tabla_Gtos_Ingresos7[[#This Row],[Grupo 1]],Tabla3[],6,FALSE)</f>
        <v>Explotación</v>
      </c>
      <c r="P545" s="28">
        <f>VLOOKUP(Tabla_Gtos_Ingresos7[[#This Row],[Grupo 1]],Tabla3[],2,FALSE)</f>
        <v>6</v>
      </c>
      <c r="Q545" s="29" t="str">
        <f>VLOOKUP(Tabla_Gtos_Ingresos7[[#This Row],[3 digitos]],PGC_Gtos_e_Ingresos[],2,FALSE)</f>
        <v xml:space="preserve"> Sueldos y salarios</v>
      </c>
      <c r="R545" s="30" t="str">
        <f>Tabla_Gtos_Ingresos7[[#This Row],[3 digitos]]&amp;"/"&amp;Tabla_Gtos_Ingresos7[[#This Row],[Nombre cuenta]]</f>
        <v>640/ Sueldos y salarios</v>
      </c>
      <c r="S545" s="30">
        <f>YEAR(Tabla_Gtos_Ingresos7[[#This Row],[Fecha]])</f>
        <v>2010</v>
      </c>
      <c r="T545" s="27">
        <f>MONTH(Tabla_Gtos_Ingresos7[[#This Row],[Fecha]])</f>
        <v>8</v>
      </c>
      <c r="U545" s="30">
        <f>ROUNDUP(MONTH(Tabla_Gtos_Ingresos7[[#This Row],[Fecha]])/3, 0)</f>
        <v>3</v>
      </c>
      <c r="V545" s="30">
        <f>WEEKNUM(Tabla_Gtos_Ingresos7[[#This Row],[Fecha]])</f>
        <v>36</v>
      </c>
      <c r="W545" s="30">
        <f>(Tabla_Gtos_Ingresos7[[#This Row],[Factor]]*Tabla_Gtos_Ingresos7[[#This Row],[Haber]])+(Tabla_Gtos_Ingresos7[[#This Row],[Factor]]*Tabla_Gtos_Ingresos7[[#This Row],[Debe]])</f>
        <v>-358.04</v>
      </c>
      <c r="X545" s="30">
        <f>VLOOKUP(Tabla_Gtos_Ingresos7[[#This Row],[3 digitos]],PGC_Gtos_e_Ingresos[],3,FALSE)</f>
        <v>-1</v>
      </c>
    </row>
    <row r="546" spans="1:24">
      <c r="A546" s="1">
        <v>1930</v>
      </c>
      <c r="B546" s="13">
        <v>40421</v>
      </c>
      <c r="C546" s="15">
        <v>64000021</v>
      </c>
      <c r="D546" s="2" t="s">
        <v>535</v>
      </c>
      <c r="E546" s="1" t="s">
        <v>542</v>
      </c>
      <c r="F546" s="12">
        <v>450.32</v>
      </c>
      <c r="G546" s="12">
        <v>0</v>
      </c>
      <c r="H546" s="26" t="str">
        <f>MID(Tabla_Gtos_Ingresos7[[#This Row],[Subcuenta]],1,4)</f>
        <v>6400</v>
      </c>
      <c r="I546" s="27">
        <f>VALUE(MID(Tabla_Gtos_Ingresos7[[#This Row],[4 digitos]],1,3))</f>
        <v>640</v>
      </c>
      <c r="J546" s="27">
        <f>VALUE(MID(Tabla_Gtos_Ingresos7[[#This Row],[3 digitos]],1,2))</f>
        <v>64</v>
      </c>
      <c r="K546" s="28" t="str">
        <f>VLOOKUP(Tabla_Gtos_Ingresos7[[#This Row],[3 digitos]],PGC_Gtos_e_Ingresos[],4,FALSE)</f>
        <v>6.a</v>
      </c>
      <c r="L546" s="30" t="str">
        <f>VLOOKUP(Tabla_Gtos_Ingresos7[[#This Row],[Grupo 1]],Tabla3[],4,FALSE)</f>
        <v>6. Gtos de Personal</v>
      </c>
      <c r="M546" s="30" t="str">
        <f>VLOOKUP(Tabla_Gtos_Ingresos7[[#This Row],[Grupo 1]],Tabla3[],5,FALSE)</f>
        <v>6.a Sueldos y Salarios</v>
      </c>
      <c r="N546" s="28" t="str">
        <f>VLOOKUP(Tabla_Gtos_Ingresos7[[#This Row],[Grupo 1]],Tabla3[],10,FALSE)</f>
        <v>G</v>
      </c>
      <c r="O546" s="28" t="str">
        <f>VLOOKUP(Tabla_Gtos_Ingresos7[[#This Row],[Grupo 1]],Tabla3[],6,FALSE)</f>
        <v>Explotación</v>
      </c>
      <c r="P546" s="28">
        <f>VLOOKUP(Tabla_Gtos_Ingresos7[[#This Row],[Grupo 1]],Tabla3[],2,FALSE)</f>
        <v>6</v>
      </c>
      <c r="Q546" s="29" t="str">
        <f>VLOOKUP(Tabla_Gtos_Ingresos7[[#This Row],[3 digitos]],PGC_Gtos_e_Ingresos[],2,FALSE)</f>
        <v xml:space="preserve"> Sueldos y salarios</v>
      </c>
      <c r="R546" s="30" t="str">
        <f>Tabla_Gtos_Ingresos7[[#This Row],[3 digitos]]&amp;"/"&amp;Tabla_Gtos_Ingresos7[[#This Row],[Nombre cuenta]]</f>
        <v>640/ Sueldos y salarios</v>
      </c>
      <c r="S546" s="30">
        <f>YEAR(Tabla_Gtos_Ingresos7[[#This Row],[Fecha]])</f>
        <v>2010</v>
      </c>
      <c r="T546" s="27">
        <f>MONTH(Tabla_Gtos_Ingresos7[[#This Row],[Fecha]])</f>
        <v>8</v>
      </c>
      <c r="U546" s="30">
        <f>ROUNDUP(MONTH(Tabla_Gtos_Ingresos7[[#This Row],[Fecha]])/3, 0)</f>
        <v>3</v>
      </c>
      <c r="V546" s="30">
        <f>WEEKNUM(Tabla_Gtos_Ingresos7[[#This Row],[Fecha]])</f>
        <v>36</v>
      </c>
      <c r="W546" s="30">
        <f>(Tabla_Gtos_Ingresos7[[#This Row],[Factor]]*Tabla_Gtos_Ingresos7[[#This Row],[Haber]])+(Tabla_Gtos_Ingresos7[[#This Row],[Factor]]*Tabla_Gtos_Ingresos7[[#This Row],[Debe]])</f>
        <v>-450.32</v>
      </c>
      <c r="X546" s="30">
        <f>VLOOKUP(Tabla_Gtos_Ingresos7[[#This Row],[3 digitos]],PGC_Gtos_e_Ingresos[],3,FALSE)</f>
        <v>-1</v>
      </c>
    </row>
    <row r="547" spans="1:24">
      <c r="A547" s="1">
        <v>1938</v>
      </c>
      <c r="B547" s="13">
        <v>40421</v>
      </c>
      <c r="C547" s="15">
        <v>64000017</v>
      </c>
      <c r="D547" s="2" t="s">
        <v>543</v>
      </c>
      <c r="E547" s="1" t="s">
        <v>509</v>
      </c>
      <c r="F547" s="12">
        <v>1591.08</v>
      </c>
      <c r="G547" s="12">
        <v>0</v>
      </c>
      <c r="H547" s="26" t="str">
        <f>MID(Tabla_Gtos_Ingresos7[[#This Row],[Subcuenta]],1,4)</f>
        <v>6400</v>
      </c>
      <c r="I547" s="27">
        <f>VALUE(MID(Tabla_Gtos_Ingresos7[[#This Row],[4 digitos]],1,3))</f>
        <v>640</v>
      </c>
      <c r="J547" s="27">
        <f>VALUE(MID(Tabla_Gtos_Ingresos7[[#This Row],[3 digitos]],1,2))</f>
        <v>64</v>
      </c>
      <c r="K547" s="28" t="str">
        <f>VLOOKUP(Tabla_Gtos_Ingresos7[[#This Row],[3 digitos]],PGC_Gtos_e_Ingresos[],4,FALSE)</f>
        <v>6.a</v>
      </c>
      <c r="L547" s="30" t="str">
        <f>VLOOKUP(Tabla_Gtos_Ingresos7[[#This Row],[Grupo 1]],Tabla3[],4,FALSE)</f>
        <v>6. Gtos de Personal</v>
      </c>
      <c r="M547" s="30" t="str">
        <f>VLOOKUP(Tabla_Gtos_Ingresos7[[#This Row],[Grupo 1]],Tabla3[],5,FALSE)</f>
        <v>6.a Sueldos y Salarios</v>
      </c>
      <c r="N547" s="28" t="str">
        <f>VLOOKUP(Tabla_Gtos_Ingresos7[[#This Row],[Grupo 1]],Tabla3[],10,FALSE)</f>
        <v>G</v>
      </c>
      <c r="O547" s="28" t="str">
        <f>VLOOKUP(Tabla_Gtos_Ingresos7[[#This Row],[Grupo 1]],Tabla3[],6,FALSE)</f>
        <v>Explotación</v>
      </c>
      <c r="P547" s="28">
        <f>VLOOKUP(Tabla_Gtos_Ingresos7[[#This Row],[Grupo 1]],Tabla3[],2,FALSE)</f>
        <v>6</v>
      </c>
      <c r="Q547" s="29" t="str">
        <f>VLOOKUP(Tabla_Gtos_Ingresos7[[#This Row],[3 digitos]],PGC_Gtos_e_Ingresos[],2,FALSE)</f>
        <v xml:space="preserve"> Sueldos y salarios</v>
      </c>
      <c r="R547" s="30" t="str">
        <f>Tabla_Gtos_Ingresos7[[#This Row],[3 digitos]]&amp;"/"&amp;Tabla_Gtos_Ingresos7[[#This Row],[Nombre cuenta]]</f>
        <v>640/ Sueldos y salarios</v>
      </c>
      <c r="S547" s="30">
        <f>YEAR(Tabla_Gtos_Ingresos7[[#This Row],[Fecha]])</f>
        <v>2010</v>
      </c>
      <c r="T547" s="27">
        <f>MONTH(Tabla_Gtos_Ingresos7[[#This Row],[Fecha]])</f>
        <v>8</v>
      </c>
      <c r="U547" s="30">
        <f>ROUNDUP(MONTH(Tabla_Gtos_Ingresos7[[#This Row],[Fecha]])/3, 0)</f>
        <v>3</v>
      </c>
      <c r="V547" s="30">
        <f>WEEKNUM(Tabla_Gtos_Ingresos7[[#This Row],[Fecha]])</f>
        <v>36</v>
      </c>
      <c r="W547" s="30">
        <f>(Tabla_Gtos_Ingresos7[[#This Row],[Factor]]*Tabla_Gtos_Ingresos7[[#This Row],[Haber]])+(Tabla_Gtos_Ingresos7[[#This Row],[Factor]]*Tabla_Gtos_Ingresos7[[#This Row],[Debe]])</f>
        <v>-1591.08</v>
      </c>
      <c r="X547" s="30">
        <f>VLOOKUP(Tabla_Gtos_Ingresos7[[#This Row],[3 digitos]],PGC_Gtos_e_Ingresos[],3,FALSE)</f>
        <v>-1</v>
      </c>
    </row>
    <row r="548" spans="1:24">
      <c r="A548" s="1">
        <v>2511</v>
      </c>
      <c r="B548" s="13">
        <v>40482</v>
      </c>
      <c r="C548" s="14">
        <v>60100001</v>
      </c>
      <c r="D548" s="10" t="s">
        <v>6</v>
      </c>
      <c r="E548" s="1" t="s">
        <v>897</v>
      </c>
      <c r="F548" s="12">
        <v>6818.5</v>
      </c>
      <c r="G548" s="12">
        <v>0</v>
      </c>
      <c r="H548" s="26" t="str">
        <f>MID(Tabla_Gtos_Ingresos7[[#This Row],[Subcuenta]],1,4)</f>
        <v>6010</v>
      </c>
      <c r="I548" s="27">
        <f>VALUE(MID(Tabla_Gtos_Ingresos7[[#This Row],[4 digitos]],1,3))</f>
        <v>601</v>
      </c>
      <c r="J548" s="27">
        <f>VALUE(MID(Tabla_Gtos_Ingresos7[[#This Row],[3 digitos]],1,2))</f>
        <v>60</v>
      </c>
      <c r="K548" s="28" t="str">
        <f>VLOOKUP(Tabla_Gtos_Ingresos7[[#This Row],[3 digitos]],PGC_Gtos_e_Ingresos[],4,FALSE)</f>
        <v>4.b</v>
      </c>
      <c r="L548" s="30" t="str">
        <f>VLOOKUP(Tabla_Gtos_Ingresos7[[#This Row],[Grupo 1]],Tabla3[],4,FALSE)</f>
        <v>4. Aprovisionamientos</v>
      </c>
      <c r="M548" s="30" t="str">
        <f>VLOOKUP(Tabla_Gtos_Ingresos7[[#This Row],[Grupo 1]],Tabla3[],5,FALSE)</f>
        <v>4.b Consumos MP y otros</v>
      </c>
      <c r="N548" s="28" t="str">
        <f>VLOOKUP(Tabla_Gtos_Ingresos7[[#This Row],[Grupo 1]],Tabla3[],10,FALSE)</f>
        <v>G</v>
      </c>
      <c r="O548" s="28" t="str">
        <f>VLOOKUP(Tabla_Gtos_Ingresos7[[#This Row],[Grupo 1]],Tabla3[],6,FALSE)</f>
        <v>Explotación</v>
      </c>
      <c r="P548" s="28">
        <f>VLOOKUP(Tabla_Gtos_Ingresos7[[#This Row],[Grupo 1]],Tabla3[],2,FALSE)</f>
        <v>4</v>
      </c>
      <c r="Q548" s="29" t="str">
        <f>VLOOKUP(Tabla_Gtos_Ingresos7[[#This Row],[3 digitos]],PGC_Gtos_e_Ingresos[],2,FALSE)</f>
        <v xml:space="preserve"> Compras de materias primas</v>
      </c>
      <c r="R548" s="30" t="str">
        <f>Tabla_Gtos_Ingresos7[[#This Row],[3 digitos]]&amp;"/"&amp;Tabla_Gtos_Ingresos7[[#This Row],[Nombre cuenta]]</f>
        <v>601/ Compras de materias primas</v>
      </c>
      <c r="S548" s="30">
        <f>YEAR(Tabla_Gtos_Ingresos7[[#This Row],[Fecha]])</f>
        <v>2010</v>
      </c>
      <c r="T548" s="27">
        <f>MONTH(Tabla_Gtos_Ingresos7[[#This Row],[Fecha]])</f>
        <v>10</v>
      </c>
      <c r="U548" s="30">
        <f>ROUNDUP(MONTH(Tabla_Gtos_Ingresos7[[#This Row],[Fecha]])/3, 0)</f>
        <v>4</v>
      </c>
      <c r="V548" s="30">
        <f>WEEKNUM(Tabla_Gtos_Ingresos7[[#This Row],[Fecha]])</f>
        <v>45</v>
      </c>
      <c r="W548" s="30">
        <f>(Tabla_Gtos_Ingresos7[[#This Row],[Factor]]*Tabla_Gtos_Ingresos7[[#This Row],[Haber]])+(Tabla_Gtos_Ingresos7[[#This Row],[Factor]]*Tabla_Gtos_Ingresos7[[#This Row],[Debe]])</f>
        <v>-6818.5</v>
      </c>
      <c r="X548" s="30">
        <f>VLOOKUP(Tabla_Gtos_Ingresos7[[#This Row],[3 digitos]],PGC_Gtos_e_Ingresos[],3,FALSE)</f>
        <v>-1</v>
      </c>
    </row>
    <row r="549" spans="1:24">
      <c r="A549" s="1">
        <v>2526</v>
      </c>
      <c r="B549" s="13">
        <v>40482</v>
      </c>
      <c r="C549" s="15">
        <v>60700017</v>
      </c>
      <c r="D549" s="1" t="s">
        <v>18</v>
      </c>
      <c r="E549" s="1" t="s">
        <v>907</v>
      </c>
      <c r="F549" s="12">
        <v>2165.0700000000002</v>
      </c>
      <c r="G549" s="12">
        <v>0</v>
      </c>
      <c r="H549" s="26" t="str">
        <f>MID(Tabla_Gtos_Ingresos7[[#This Row],[Subcuenta]],1,4)</f>
        <v>6070</v>
      </c>
      <c r="I549" s="27">
        <f>VALUE(MID(Tabla_Gtos_Ingresos7[[#This Row],[4 digitos]],1,3))</f>
        <v>607</v>
      </c>
      <c r="J549" s="27">
        <f>VALUE(MID(Tabla_Gtos_Ingresos7[[#This Row],[3 digitos]],1,2))</f>
        <v>60</v>
      </c>
      <c r="K549" s="28" t="str">
        <f>VLOOKUP(Tabla_Gtos_Ingresos7[[#This Row],[3 digitos]],PGC_Gtos_e_Ingresos[],4,FALSE)</f>
        <v>4.c</v>
      </c>
      <c r="L549" s="30" t="str">
        <f>VLOOKUP(Tabla_Gtos_Ingresos7[[#This Row],[Grupo 1]],Tabla3[],4,FALSE)</f>
        <v>4. Aprovisionamientos</v>
      </c>
      <c r="M549" s="30" t="str">
        <f>VLOOKUP(Tabla_Gtos_Ingresos7[[#This Row],[Grupo 1]],Tabla3[],5,FALSE)</f>
        <v>4.c Trabajos Realizados por Otras Empresas</v>
      </c>
      <c r="N549" s="28" t="str">
        <f>VLOOKUP(Tabla_Gtos_Ingresos7[[#This Row],[Grupo 1]],Tabla3[],10,FALSE)</f>
        <v>G</v>
      </c>
      <c r="O549" s="28" t="str">
        <f>VLOOKUP(Tabla_Gtos_Ingresos7[[#This Row],[Grupo 1]],Tabla3[],6,FALSE)</f>
        <v>Explotación</v>
      </c>
      <c r="P549" s="28">
        <f>VLOOKUP(Tabla_Gtos_Ingresos7[[#This Row],[Grupo 1]],Tabla3[],2,FALSE)</f>
        <v>4</v>
      </c>
      <c r="Q549" s="29" t="str">
        <f>VLOOKUP(Tabla_Gtos_Ingresos7[[#This Row],[3 digitos]],PGC_Gtos_e_Ingresos[],2,FALSE)</f>
        <v xml:space="preserve"> Trabajos realizados por otras empresas</v>
      </c>
      <c r="R549" s="30" t="str">
        <f>Tabla_Gtos_Ingresos7[[#This Row],[3 digitos]]&amp;"/"&amp;Tabla_Gtos_Ingresos7[[#This Row],[Nombre cuenta]]</f>
        <v>607/ Trabajos realizados por otras empresas</v>
      </c>
      <c r="S549" s="30">
        <f>YEAR(Tabla_Gtos_Ingresos7[[#This Row],[Fecha]])</f>
        <v>2010</v>
      </c>
      <c r="T549" s="27">
        <f>MONTH(Tabla_Gtos_Ingresos7[[#This Row],[Fecha]])</f>
        <v>10</v>
      </c>
      <c r="U549" s="30">
        <f>ROUNDUP(MONTH(Tabla_Gtos_Ingresos7[[#This Row],[Fecha]])/3, 0)</f>
        <v>4</v>
      </c>
      <c r="V549" s="30">
        <f>WEEKNUM(Tabla_Gtos_Ingresos7[[#This Row],[Fecha]])</f>
        <v>45</v>
      </c>
      <c r="W549" s="30">
        <f>(Tabla_Gtos_Ingresos7[[#This Row],[Factor]]*Tabla_Gtos_Ingresos7[[#This Row],[Haber]])+(Tabla_Gtos_Ingresos7[[#This Row],[Factor]]*Tabla_Gtos_Ingresos7[[#This Row],[Debe]])</f>
        <v>-2165.0700000000002</v>
      </c>
      <c r="X549" s="30">
        <f>VLOOKUP(Tabla_Gtos_Ingresos7[[#This Row],[3 digitos]],PGC_Gtos_e_Ingresos[],3,FALSE)</f>
        <v>-1</v>
      </c>
    </row>
    <row r="550" spans="1:24">
      <c r="A550" s="1">
        <v>2535</v>
      </c>
      <c r="B550" s="13">
        <v>40482</v>
      </c>
      <c r="C550" s="15">
        <v>60700018</v>
      </c>
      <c r="D550" s="1" t="s">
        <v>18</v>
      </c>
      <c r="E550" s="1" t="s">
        <v>908</v>
      </c>
      <c r="F550" s="12">
        <v>2352</v>
      </c>
      <c r="G550" s="12">
        <v>0</v>
      </c>
      <c r="H550" s="26" t="str">
        <f>MID(Tabla_Gtos_Ingresos7[[#This Row],[Subcuenta]],1,4)</f>
        <v>6070</v>
      </c>
      <c r="I550" s="27">
        <f>VALUE(MID(Tabla_Gtos_Ingresos7[[#This Row],[4 digitos]],1,3))</f>
        <v>607</v>
      </c>
      <c r="J550" s="27">
        <f>VALUE(MID(Tabla_Gtos_Ingresos7[[#This Row],[3 digitos]],1,2))</f>
        <v>60</v>
      </c>
      <c r="K550" s="28" t="str">
        <f>VLOOKUP(Tabla_Gtos_Ingresos7[[#This Row],[3 digitos]],PGC_Gtos_e_Ingresos[],4,FALSE)</f>
        <v>4.c</v>
      </c>
      <c r="L550" s="30" t="str">
        <f>VLOOKUP(Tabla_Gtos_Ingresos7[[#This Row],[Grupo 1]],Tabla3[],4,FALSE)</f>
        <v>4. Aprovisionamientos</v>
      </c>
      <c r="M550" s="30" t="str">
        <f>VLOOKUP(Tabla_Gtos_Ingresos7[[#This Row],[Grupo 1]],Tabla3[],5,FALSE)</f>
        <v>4.c Trabajos Realizados por Otras Empresas</v>
      </c>
      <c r="N550" s="28" t="str">
        <f>VLOOKUP(Tabla_Gtos_Ingresos7[[#This Row],[Grupo 1]],Tabla3[],10,FALSE)</f>
        <v>G</v>
      </c>
      <c r="O550" s="28" t="str">
        <f>VLOOKUP(Tabla_Gtos_Ingresos7[[#This Row],[Grupo 1]],Tabla3[],6,FALSE)</f>
        <v>Explotación</v>
      </c>
      <c r="P550" s="28">
        <f>VLOOKUP(Tabla_Gtos_Ingresos7[[#This Row],[Grupo 1]],Tabla3[],2,FALSE)</f>
        <v>4</v>
      </c>
      <c r="Q550" s="29" t="str">
        <f>VLOOKUP(Tabla_Gtos_Ingresos7[[#This Row],[3 digitos]],PGC_Gtos_e_Ingresos[],2,FALSE)</f>
        <v xml:space="preserve"> Trabajos realizados por otras empresas</v>
      </c>
      <c r="R550" s="30" t="str">
        <f>Tabla_Gtos_Ingresos7[[#This Row],[3 digitos]]&amp;"/"&amp;Tabla_Gtos_Ingresos7[[#This Row],[Nombre cuenta]]</f>
        <v>607/ Trabajos realizados por otras empresas</v>
      </c>
      <c r="S550" s="30">
        <f>YEAR(Tabla_Gtos_Ingresos7[[#This Row],[Fecha]])</f>
        <v>2010</v>
      </c>
      <c r="T550" s="27">
        <f>MONTH(Tabla_Gtos_Ingresos7[[#This Row],[Fecha]])</f>
        <v>10</v>
      </c>
      <c r="U550" s="30">
        <f>ROUNDUP(MONTH(Tabla_Gtos_Ingresos7[[#This Row],[Fecha]])/3, 0)</f>
        <v>4</v>
      </c>
      <c r="V550" s="30">
        <f>WEEKNUM(Tabla_Gtos_Ingresos7[[#This Row],[Fecha]])</f>
        <v>45</v>
      </c>
      <c r="W550" s="30">
        <f>(Tabla_Gtos_Ingresos7[[#This Row],[Factor]]*Tabla_Gtos_Ingresos7[[#This Row],[Haber]])+(Tabla_Gtos_Ingresos7[[#This Row],[Factor]]*Tabla_Gtos_Ingresos7[[#This Row],[Debe]])</f>
        <v>-2352</v>
      </c>
      <c r="X550" s="30">
        <f>VLOOKUP(Tabla_Gtos_Ingresos7[[#This Row],[3 digitos]],PGC_Gtos_e_Ingresos[],3,FALSE)</f>
        <v>-1</v>
      </c>
    </row>
    <row r="551" spans="1:24">
      <c r="A551" s="1">
        <v>2517</v>
      </c>
      <c r="B551" s="13">
        <v>40482</v>
      </c>
      <c r="C551" s="15">
        <v>62200069</v>
      </c>
      <c r="D551" s="1" t="s">
        <v>21</v>
      </c>
      <c r="E551" s="1" t="s">
        <v>691</v>
      </c>
      <c r="F551" s="12">
        <v>125.51</v>
      </c>
      <c r="G551" s="12">
        <v>0</v>
      </c>
      <c r="H551" s="26" t="str">
        <f>MID(Tabla_Gtos_Ingresos7[[#This Row],[Subcuenta]],1,4)</f>
        <v>6220</v>
      </c>
      <c r="I551" s="27">
        <f>VALUE(MID(Tabla_Gtos_Ingresos7[[#This Row],[4 digitos]],1,3))</f>
        <v>622</v>
      </c>
      <c r="J551" s="27">
        <f>VALUE(MID(Tabla_Gtos_Ingresos7[[#This Row],[3 digitos]],1,2))</f>
        <v>62</v>
      </c>
      <c r="K551" s="28" t="str">
        <f>VLOOKUP(Tabla_Gtos_Ingresos7[[#This Row],[3 digitos]],PGC_Gtos_e_Ingresos[],4,FALSE)</f>
        <v>7.a</v>
      </c>
      <c r="L551" s="30" t="str">
        <f>VLOOKUP(Tabla_Gtos_Ingresos7[[#This Row],[Grupo 1]],Tabla3[],4,FALSE)</f>
        <v>7. Otros Gastos de Explotación</v>
      </c>
      <c r="M551" s="30" t="str">
        <f>VLOOKUP(Tabla_Gtos_Ingresos7[[#This Row],[Grupo 1]],Tabla3[],5,FALSE)</f>
        <v>7.a Servicios Exteriores</v>
      </c>
      <c r="N551" s="28" t="str">
        <f>VLOOKUP(Tabla_Gtos_Ingresos7[[#This Row],[Grupo 1]],Tabla3[],10,FALSE)</f>
        <v>G</v>
      </c>
      <c r="O551" s="28" t="str">
        <f>VLOOKUP(Tabla_Gtos_Ingresos7[[#This Row],[Grupo 1]],Tabla3[],6,FALSE)</f>
        <v>Explotación</v>
      </c>
      <c r="P551" s="28">
        <f>VLOOKUP(Tabla_Gtos_Ingresos7[[#This Row],[Grupo 1]],Tabla3[],2,FALSE)</f>
        <v>7</v>
      </c>
      <c r="Q551" s="29" t="str">
        <f>VLOOKUP(Tabla_Gtos_Ingresos7[[#This Row],[3 digitos]],PGC_Gtos_e_Ingresos[],2,FALSE)</f>
        <v xml:space="preserve"> Reparaciones y conservación</v>
      </c>
      <c r="R551" s="30" t="str">
        <f>Tabla_Gtos_Ingresos7[[#This Row],[3 digitos]]&amp;"/"&amp;Tabla_Gtos_Ingresos7[[#This Row],[Nombre cuenta]]</f>
        <v>622/ Reparaciones y conservación</v>
      </c>
      <c r="S551" s="30">
        <f>YEAR(Tabla_Gtos_Ingresos7[[#This Row],[Fecha]])</f>
        <v>2010</v>
      </c>
      <c r="T551" s="27">
        <f>MONTH(Tabla_Gtos_Ingresos7[[#This Row],[Fecha]])</f>
        <v>10</v>
      </c>
      <c r="U551" s="30">
        <f>ROUNDUP(MONTH(Tabla_Gtos_Ingresos7[[#This Row],[Fecha]])/3, 0)</f>
        <v>4</v>
      </c>
      <c r="V551" s="30">
        <f>WEEKNUM(Tabla_Gtos_Ingresos7[[#This Row],[Fecha]])</f>
        <v>45</v>
      </c>
      <c r="W551" s="30">
        <f>(Tabla_Gtos_Ingresos7[[#This Row],[Factor]]*Tabla_Gtos_Ingresos7[[#This Row],[Haber]])+(Tabla_Gtos_Ingresos7[[#This Row],[Factor]]*Tabla_Gtos_Ingresos7[[#This Row],[Debe]])</f>
        <v>-125.51</v>
      </c>
      <c r="X551" s="30">
        <f>VLOOKUP(Tabla_Gtos_Ingresos7[[#This Row],[3 digitos]],PGC_Gtos_e_Ingresos[],3,FALSE)</f>
        <v>-1</v>
      </c>
    </row>
    <row r="552" spans="1:24">
      <c r="A552" s="1">
        <v>2525</v>
      </c>
      <c r="B552" s="13">
        <v>40482</v>
      </c>
      <c r="C552" s="15">
        <v>62900012</v>
      </c>
      <c r="D552" s="1" t="s">
        <v>28</v>
      </c>
      <c r="E552" s="1" t="s">
        <v>939</v>
      </c>
      <c r="F552" s="12">
        <v>816</v>
      </c>
      <c r="G552" s="12">
        <v>0</v>
      </c>
      <c r="H552" s="26" t="str">
        <f>MID(Tabla_Gtos_Ingresos7[[#This Row],[Subcuenta]],1,4)</f>
        <v>6290</v>
      </c>
      <c r="I552" s="27">
        <f>VALUE(MID(Tabla_Gtos_Ingresos7[[#This Row],[4 digitos]],1,3))</f>
        <v>629</v>
      </c>
      <c r="J552" s="27">
        <f>VALUE(MID(Tabla_Gtos_Ingresos7[[#This Row],[3 digitos]],1,2))</f>
        <v>62</v>
      </c>
      <c r="K552" s="28" t="str">
        <f>VLOOKUP(Tabla_Gtos_Ingresos7[[#This Row],[3 digitos]],PGC_Gtos_e_Ingresos[],4,FALSE)</f>
        <v>7.a</v>
      </c>
      <c r="L552" s="30" t="str">
        <f>VLOOKUP(Tabla_Gtos_Ingresos7[[#This Row],[Grupo 1]],Tabla3[],4,FALSE)</f>
        <v>7. Otros Gastos de Explotación</v>
      </c>
      <c r="M552" s="30" t="str">
        <f>VLOOKUP(Tabla_Gtos_Ingresos7[[#This Row],[Grupo 1]],Tabla3[],5,FALSE)</f>
        <v>7.a Servicios Exteriores</v>
      </c>
      <c r="N552" s="28" t="str">
        <f>VLOOKUP(Tabla_Gtos_Ingresos7[[#This Row],[Grupo 1]],Tabla3[],10,FALSE)</f>
        <v>G</v>
      </c>
      <c r="O552" s="28" t="str">
        <f>VLOOKUP(Tabla_Gtos_Ingresos7[[#This Row],[Grupo 1]],Tabla3[],6,FALSE)</f>
        <v>Explotación</v>
      </c>
      <c r="P552" s="28">
        <f>VLOOKUP(Tabla_Gtos_Ingresos7[[#This Row],[Grupo 1]],Tabla3[],2,FALSE)</f>
        <v>7</v>
      </c>
      <c r="Q552" s="29" t="str">
        <f>VLOOKUP(Tabla_Gtos_Ingresos7[[#This Row],[3 digitos]],PGC_Gtos_e_Ingresos[],2,FALSE)</f>
        <v xml:space="preserve"> Otros servicios</v>
      </c>
      <c r="R552" s="30" t="str">
        <f>Tabla_Gtos_Ingresos7[[#This Row],[3 digitos]]&amp;"/"&amp;Tabla_Gtos_Ingresos7[[#This Row],[Nombre cuenta]]</f>
        <v>629/ Otros servicios</v>
      </c>
      <c r="S552" s="30">
        <f>YEAR(Tabla_Gtos_Ingresos7[[#This Row],[Fecha]])</f>
        <v>2010</v>
      </c>
      <c r="T552" s="27">
        <f>MONTH(Tabla_Gtos_Ingresos7[[#This Row],[Fecha]])</f>
        <v>10</v>
      </c>
      <c r="U552" s="30">
        <f>ROUNDUP(MONTH(Tabla_Gtos_Ingresos7[[#This Row],[Fecha]])/3, 0)</f>
        <v>4</v>
      </c>
      <c r="V552" s="30">
        <f>WEEKNUM(Tabla_Gtos_Ingresos7[[#This Row],[Fecha]])</f>
        <v>45</v>
      </c>
      <c r="W552" s="30">
        <f>(Tabla_Gtos_Ingresos7[[#This Row],[Factor]]*Tabla_Gtos_Ingresos7[[#This Row],[Haber]])+(Tabla_Gtos_Ingresos7[[#This Row],[Factor]]*Tabla_Gtos_Ingresos7[[#This Row],[Debe]])</f>
        <v>-816</v>
      </c>
      <c r="X552" s="30">
        <f>VLOOKUP(Tabla_Gtos_Ingresos7[[#This Row],[3 digitos]],PGC_Gtos_e_Ingresos[],3,FALSE)</f>
        <v>-1</v>
      </c>
    </row>
    <row r="553" spans="1:24">
      <c r="A553" s="1">
        <v>2502</v>
      </c>
      <c r="B553" s="13">
        <v>40482</v>
      </c>
      <c r="C553" s="15">
        <v>64000011</v>
      </c>
      <c r="D553" s="1" t="s">
        <v>474</v>
      </c>
      <c r="E553" s="1" t="s">
        <v>485</v>
      </c>
      <c r="F553" s="12">
        <v>1791.43</v>
      </c>
      <c r="G553" s="12">
        <v>0</v>
      </c>
      <c r="H553" s="26" t="str">
        <f>MID(Tabla_Gtos_Ingresos7[[#This Row],[Subcuenta]],1,4)</f>
        <v>6400</v>
      </c>
      <c r="I553" s="27">
        <f>VALUE(MID(Tabla_Gtos_Ingresos7[[#This Row],[4 digitos]],1,3))</f>
        <v>640</v>
      </c>
      <c r="J553" s="27">
        <f>VALUE(MID(Tabla_Gtos_Ingresos7[[#This Row],[3 digitos]],1,2))</f>
        <v>64</v>
      </c>
      <c r="K553" s="28" t="str">
        <f>VLOOKUP(Tabla_Gtos_Ingresos7[[#This Row],[3 digitos]],PGC_Gtos_e_Ingresos[],4,FALSE)</f>
        <v>6.a</v>
      </c>
      <c r="L553" s="30" t="str">
        <f>VLOOKUP(Tabla_Gtos_Ingresos7[[#This Row],[Grupo 1]],Tabla3[],4,FALSE)</f>
        <v>6. Gtos de Personal</v>
      </c>
      <c r="M553" s="30" t="str">
        <f>VLOOKUP(Tabla_Gtos_Ingresos7[[#This Row],[Grupo 1]],Tabla3[],5,FALSE)</f>
        <v>6.a Sueldos y Salarios</v>
      </c>
      <c r="N553" s="28" t="str">
        <f>VLOOKUP(Tabla_Gtos_Ingresos7[[#This Row],[Grupo 1]],Tabla3[],10,FALSE)</f>
        <v>G</v>
      </c>
      <c r="O553" s="28" t="str">
        <f>VLOOKUP(Tabla_Gtos_Ingresos7[[#This Row],[Grupo 1]],Tabla3[],6,FALSE)</f>
        <v>Explotación</v>
      </c>
      <c r="P553" s="28">
        <f>VLOOKUP(Tabla_Gtos_Ingresos7[[#This Row],[Grupo 1]],Tabla3[],2,FALSE)</f>
        <v>6</v>
      </c>
      <c r="Q553" s="29" t="str">
        <f>VLOOKUP(Tabla_Gtos_Ingresos7[[#This Row],[3 digitos]],PGC_Gtos_e_Ingresos[],2,FALSE)</f>
        <v xml:space="preserve"> Sueldos y salarios</v>
      </c>
      <c r="R553" s="30" t="str">
        <f>Tabla_Gtos_Ingresos7[[#This Row],[3 digitos]]&amp;"/"&amp;Tabla_Gtos_Ingresos7[[#This Row],[Nombre cuenta]]</f>
        <v>640/ Sueldos y salarios</v>
      </c>
      <c r="S553" s="30">
        <f>YEAR(Tabla_Gtos_Ingresos7[[#This Row],[Fecha]])</f>
        <v>2010</v>
      </c>
      <c r="T553" s="27">
        <f>MONTH(Tabla_Gtos_Ingresos7[[#This Row],[Fecha]])</f>
        <v>10</v>
      </c>
      <c r="U553" s="30">
        <f>ROUNDUP(MONTH(Tabla_Gtos_Ingresos7[[#This Row],[Fecha]])/3, 0)</f>
        <v>4</v>
      </c>
      <c r="V553" s="30">
        <f>WEEKNUM(Tabla_Gtos_Ingresos7[[#This Row],[Fecha]])</f>
        <v>45</v>
      </c>
      <c r="W553" s="30">
        <f>(Tabla_Gtos_Ingresos7[[#This Row],[Factor]]*Tabla_Gtos_Ingresos7[[#This Row],[Haber]])+(Tabla_Gtos_Ingresos7[[#This Row],[Factor]]*Tabla_Gtos_Ingresos7[[#This Row],[Debe]])</f>
        <v>-1791.43</v>
      </c>
      <c r="X553" s="30">
        <f>VLOOKUP(Tabla_Gtos_Ingresos7[[#This Row],[3 digitos]],PGC_Gtos_e_Ingresos[],3,FALSE)</f>
        <v>-1</v>
      </c>
    </row>
    <row r="554" spans="1:24">
      <c r="A554" s="1">
        <v>2504</v>
      </c>
      <c r="B554" s="13">
        <v>40482</v>
      </c>
      <c r="C554" s="15">
        <v>64000016</v>
      </c>
      <c r="D554" s="1" t="s">
        <v>401</v>
      </c>
      <c r="E554" s="1" t="s">
        <v>412</v>
      </c>
      <c r="F554" s="12">
        <v>1550.54</v>
      </c>
      <c r="G554" s="12">
        <v>0</v>
      </c>
      <c r="H554" s="26" t="str">
        <f>MID(Tabla_Gtos_Ingresos7[[#This Row],[Subcuenta]],1,4)</f>
        <v>6400</v>
      </c>
      <c r="I554" s="27">
        <f>VALUE(MID(Tabla_Gtos_Ingresos7[[#This Row],[4 digitos]],1,3))</f>
        <v>640</v>
      </c>
      <c r="J554" s="27">
        <f>VALUE(MID(Tabla_Gtos_Ingresos7[[#This Row],[3 digitos]],1,2))</f>
        <v>64</v>
      </c>
      <c r="K554" s="28" t="str">
        <f>VLOOKUP(Tabla_Gtos_Ingresos7[[#This Row],[3 digitos]],PGC_Gtos_e_Ingresos[],4,FALSE)</f>
        <v>6.a</v>
      </c>
      <c r="L554" s="30" t="str">
        <f>VLOOKUP(Tabla_Gtos_Ingresos7[[#This Row],[Grupo 1]],Tabla3[],4,FALSE)</f>
        <v>6. Gtos de Personal</v>
      </c>
      <c r="M554" s="30" t="str">
        <f>VLOOKUP(Tabla_Gtos_Ingresos7[[#This Row],[Grupo 1]],Tabla3[],5,FALSE)</f>
        <v>6.a Sueldos y Salarios</v>
      </c>
      <c r="N554" s="28" t="str">
        <f>VLOOKUP(Tabla_Gtos_Ingresos7[[#This Row],[Grupo 1]],Tabla3[],10,FALSE)</f>
        <v>G</v>
      </c>
      <c r="O554" s="28" t="str">
        <f>VLOOKUP(Tabla_Gtos_Ingresos7[[#This Row],[Grupo 1]],Tabla3[],6,FALSE)</f>
        <v>Explotación</v>
      </c>
      <c r="P554" s="28">
        <f>VLOOKUP(Tabla_Gtos_Ingresos7[[#This Row],[Grupo 1]],Tabla3[],2,FALSE)</f>
        <v>6</v>
      </c>
      <c r="Q554" s="29" t="str">
        <f>VLOOKUP(Tabla_Gtos_Ingresos7[[#This Row],[3 digitos]],PGC_Gtos_e_Ingresos[],2,FALSE)</f>
        <v xml:space="preserve"> Sueldos y salarios</v>
      </c>
      <c r="R554" s="30" t="str">
        <f>Tabla_Gtos_Ingresos7[[#This Row],[3 digitos]]&amp;"/"&amp;Tabla_Gtos_Ingresos7[[#This Row],[Nombre cuenta]]</f>
        <v>640/ Sueldos y salarios</v>
      </c>
      <c r="S554" s="30">
        <f>YEAR(Tabla_Gtos_Ingresos7[[#This Row],[Fecha]])</f>
        <v>2010</v>
      </c>
      <c r="T554" s="27">
        <f>MONTH(Tabla_Gtos_Ingresos7[[#This Row],[Fecha]])</f>
        <v>10</v>
      </c>
      <c r="U554" s="30">
        <f>ROUNDUP(MONTH(Tabla_Gtos_Ingresos7[[#This Row],[Fecha]])/3, 0)</f>
        <v>4</v>
      </c>
      <c r="V554" s="30">
        <f>WEEKNUM(Tabla_Gtos_Ingresos7[[#This Row],[Fecha]])</f>
        <v>45</v>
      </c>
      <c r="W554" s="30">
        <f>(Tabla_Gtos_Ingresos7[[#This Row],[Factor]]*Tabla_Gtos_Ingresos7[[#This Row],[Haber]])+(Tabla_Gtos_Ingresos7[[#This Row],[Factor]]*Tabla_Gtos_Ingresos7[[#This Row],[Debe]])</f>
        <v>-1550.54</v>
      </c>
      <c r="X554" s="30">
        <f>VLOOKUP(Tabla_Gtos_Ingresos7[[#This Row],[3 digitos]],PGC_Gtos_e_Ingresos[],3,FALSE)</f>
        <v>-1</v>
      </c>
    </row>
    <row r="555" spans="1:24">
      <c r="A555" s="1">
        <v>2506</v>
      </c>
      <c r="B555" s="13">
        <v>40482</v>
      </c>
      <c r="C555" s="15">
        <v>64000020</v>
      </c>
      <c r="D555" s="2" t="s">
        <v>580</v>
      </c>
      <c r="E555" s="1" t="s">
        <v>680</v>
      </c>
      <c r="F555" s="12">
        <v>1636.31</v>
      </c>
      <c r="G555" s="12">
        <v>0</v>
      </c>
      <c r="H555" s="26" t="str">
        <f>MID(Tabla_Gtos_Ingresos7[[#This Row],[Subcuenta]],1,4)</f>
        <v>6400</v>
      </c>
      <c r="I555" s="27">
        <f>VALUE(MID(Tabla_Gtos_Ingresos7[[#This Row],[4 digitos]],1,3))</f>
        <v>640</v>
      </c>
      <c r="J555" s="27">
        <f>VALUE(MID(Tabla_Gtos_Ingresos7[[#This Row],[3 digitos]],1,2))</f>
        <v>64</v>
      </c>
      <c r="K555" s="28" t="str">
        <f>VLOOKUP(Tabla_Gtos_Ingresos7[[#This Row],[3 digitos]],PGC_Gtos_e_Ingresos[],4,FALSE)</f>
        <v>6.a</v>
      </c>
      <c r="L555" s="30" t="str">
        <f>VLOOKUP(Tabla_Gtos_Ingresos7[[#This Row],[Grupo 1]],Tabla3[],4,FALSE)</f>
        <v>6. Gtos de Personal</v>
      </c>
      <c r="M555" s="30" t="str">
        <f>VLOOKUP(Tabla_Gtos_Ingresos7[[#This Row],[Grupo 1]],Tabla3[],5,FALSE)</f>
        <v>6.a Sueldos y Salarios</v>
      </c>
      <c r="N555" s="28" t="str">
        <f>VLOOKUP(Tabla_Gtos_Ingresos7[[#This Row],[Grupo 1]],Tabla3[],10,FALSE)</f>
        <v>G</v>
      </c>
      <c r="O555" s="28" t="str">
        <f>VLOOKUP(Tabla_Gtos_Ingresos7[[#This Row],[Grupo 1]],Tabla3[],6,FALSE)</f>
        <v>Explotación</v>
      </c>
      <c r="P555" s="28">
        <f>VLOOKUP(Tabla_Gtos_Ingresos7[[#This Row],[Grupo 1]],Tabla3[],2,FALSE)</f>
        <v>6</v>
      </c>
      <c r="Q555" s="29" t="str">
        <f>VLOOKUP(Tabla_Gtos_Ingresos7[[#This Row],[3 digitos]],PGC_Gtos_e_Ingresos[],2,FALSE)</f>
        <v xml:space="preserve"> Sueldos y salarios</v>
      </c>
      <c r="R555" s="30" t="str">
        <f>Tabla_Gtos_Ingresos7[[#This Row],[3 digitos]]&amp;"/"&amp;Tabla_Gtos_Ingresos7[[#This Row],[Nombre cuenta]]</f>
        <v>640/ Sueldos y salarios</v>
      </c>
      <c r="S555" s="30">
        <f>YEAR(Tabla_Gtos_Ingresos7[[#This Row],[Fecha]])</f>
        <v>2010</v>
      </c>
      <c r="T555" s="27">
        <f>MONTH(Tabla_Gtos_Ingresos7[[#This Row],[Fecha]])</f>
        <v>10</v>
      </c>
      <c r="U555" s="30">
        <f>ROUNDUP(MONTH(Tabla_Gtos_Ingresos7[[#This Row],[Fecha]])/3, 0)</f>
        <v>4</v>
      </c>
      <c r="V555" s="30">
        <f>WEEKNUM(Tabla_Gtos_Ingresos7[[#This Row],[Fecha]])</f>
        <v>45</v>
      </c>
      <c r="W555" s="30">
        <f>(Tabla_Gtos_Ingresos7[[#This Row],[Factor]]*Tabla_Gtos_Ingresos7[[#This Row],[Haber]])+(Tabla_Gtos_Ingresos7[[#This Row],[Factor]]*Tabla_Gtos_Ingresos7[[#This Row],[Debe]])</f>
        <v>-1636.31</v>
      </c>
      <c r="X555" s="30">
        <f>VLOOKUP(Tabla_Gtos_Ingresos7[[#This Row],[3 digitos]],PGC_Gtos_e_Ingresos[],3,FALSE)</f>
        <v>-1</v>
      </c>
    </row>
    <row r="556" spans="1:24">
      <c r="A556" s="1">
        <v>2507</v>
      </c>
      <c r="B556" s="13">
        <v>40482</v>
      </c>
      <c r="C556" s="15">
        <v>64000021</v>
      </c>
      <c r="D556" s="1" t="s">
        <v>490</v>
      </c>
      <c r="E556" s="1" t="s">
        <v>500</v>
      </c>
      <c r="F556" s="12">
        <v>1375.08</v>
      </c>
      <c r="G556" s="12">
        <v>0</v>
      </c>
      <c r="H556" s="26" t="str">
        <f>MID(Tabla_Gtos_Ingresos7[[#This Row],[Subcuenta]],1,4)</f>
        <v>6400</v>
      </c>
      <c r="I556" s="27">
        <f>VALUE(MID(Tabla_Gtos_Ingresos7[[#This Row],[4 digitos]],1,3))</f>
        <v>640</v>
      </c>
      <c r="J556" s="27">
        <f>VALUE(MID(Tabla_Gtos_Ingresos7[[#This Row],[3 digitos]],1,2))</f>
        <v>64</v>
      </c>
      <c r="K556" s="28" t="str">
        <f>VLOOKUP(Tabla_Gtos_Ingresos7[[#This Row],[3 digitos]],PGC_Gtos_e_Ingresos[],4,FALSE)</f>
        <v>6.a</v>
      </c>
      <c r="L556" s="30" t="str">
        <f>VLOOKUP(Tabla_Gtos_Ingresos7[[#This Row],[Grupo 1]],Tabla3[],4,FALSE)</f>
        <v>6. Gtos de Personal</v>
      </c>
      <c r="M556" s="30" t="str">
        <f>VLOOKUP(Tabla_Gtos_Ingresos7[[#This Row],[Grupo 1]],Tabla3[],5,FALSE)</f>
        <v>6.a Sueldos y Salarios</v>
      </c>
      <c r="N556" s="28" t="str">
        <f>VLOOKUP(Tabla_Gtos_Ingresos7[[#This Row],[Grupo 1]],Tabla3[],10,FALSE)</f>
        <v>G</v>
      </c>
      <c r="O556" s="28" t="str">
        <f>VLOOKUP(Tabla_Gtos_Ingresos7[[#This Row],[Grupo 1]],Tabla3[],6,FALSE)</f>
        <v>Explotación</v>
      </c>
      <c r="P556" s="28">
        <f>VLOOKUP(Tabla_Gtos_Ingresos7[[#This Row],[Grupo 1]],Tabla3[],2,FALSE)</f>
        <v>6</v>
      </c>
      <c r="Q556" s="29" t="str">
        <f>VLOOKUP(Tabla_Gtos_Ingresos7[[#This Row],[3 digitos]],PGC_Gtos_e_Ingresos[],2,FALSE)</f>
        <v xml:space="preserve"> Sueldos y salarios</v>
      </c>
      <c r="R556" s="30" t="str">
        <f>Tabla_Gtos_Ingresos7[[#This Row],[3 digitos]]&amp;"/"&amp;Tabla_Gtos_Ingresos7[[#This Row],[Nombre cuenta]]</f>
        <v>640/ Sueldos y salarios</v>
      </c>
      <c r="S556" s="30">
        <f>YEAR(Tabla_Gtos_Ingresos7[[#This Row],[Fecha]])</f>
        <v>2010</v>
      </c>
      <c r="T556" s="27">
        <f>MONTH(Tabla_Gtos_Ingresos7[[#This Row],[Fecha]])</f>
        <v>10</v>
      </c>
      <c r="U556" s="30">
        <f>ROUNDUP(MONTH(Tabla_Gtos_Ingresos7[[#This Row],[Fecha]])/3, 0)</f>
        <v>4</v>
      </c>
      <c r="V556" s="30">
        <f>WEEKNUM(Tabla_Gtos_Ingresos7[[#This Row],[Fecha]])</f>
        <v>45</v>
      </c>
      <c r="W556" s="30">
        <f>(Tabla_Gtos_Ingresos7[[#This Row],[Factor]]*Tabla_Gtos_Ingresos7[[#This Row],[Haber]])+(Tabla_Gtos_Ingresos7[[#This Row],[Factor]]*Tabla_Gtos_Ingresos7[[#This Row],[Debe]])</f>
        <v>-1375.08</v>
      </c>
      <c r="X556" s="30">
        <f>VLOOKUP(Tabla_Gtos_Ingresos7[[#This Row],[3 digitos]],PGC_Gtos_e_Ingresos[],3,FALSE)</f>
        <v>-1</v>
      </c>
    </row>
    <row r="557" spans="1:24">
      <c r="A557" s="1">
        <v>2509</v>
      </c>
      <c r="B557" s="13">
        <v>40482</v>
      </c>
      <c r="C557" s="15">
        <v>64000019</v>
      </c>
      <c r="D557" s="2" t="s">
        <v>543</v>
      </c>
      <c r="E557" s="1" t="s">
        <v>511</v>
      </c>
      <c r="F557" s="12">
        <v>1290.08</v>
      </c>
      <c r="G557" s="12">
        <v>0</v>
      </c>
      <c r="H557" s="26" t="str">
        <f>MID(Tabla_Gtos_Ingresos7[[#This Row],[Subcuenta]],1,4)</f>
        <v>6400</v>
      </c>
      <c r="I557" s="27">
        <f>VALUE(MID(Tabla_Gtos_Ingresos7[[#This Row],[4 digitos]],1,3))</f>
        <v>640</v>
      </c>
      <c r="J557" s="27">
        <f>VALUE(MID(Tabla_Gtos_Ingresos7[[#This Row],[3 digitos]],1,2))</f>
        <v>64</v>
      </c>
      <c r="K557" s="28" t="str">
        <f>VLOOKUP(Tabla_Gtos_Ingresos7[[#This Row],[3 digitos]],PGC_Gtos_e_Ingresos[],4,FALSE)</f>
        <v>6.a</v>
      </c>
      <c r="L557" s="30" t="str">
        <f>VLOOKUP(Tabla_Gtos_Ingresos7[[#This Row],[Grupo 1]],Tabla3[],4,FALSE)</f>
        <v>6. Gtos de Personal</v>
      </c>
      <c r="M557" s="30" t="str">
        <f>VLOOKUP(Tabla_Gtos_Ingresos7[[#This Row],[Grupo 1]],Tabla3[],5,FALSE)</f>
        <v>6.a Sueldos y Salarios</v>
      </c>
      <c r="N557" s="28" t="str">
        <f>VLOOKUP(Tabla_Gtos_Ingresos7[[#This Row],[Grupo 1]],Tabla3[],10,FALSE)</f>
        <v>G</v>
      </c>
      <c r="O557" s="28" t="str">
        <f>VLOOKUP(Tabla_Gtos_Ingresos7[[#This Row],[Grupo 1]],Tabla3[],6,FALSE)</f>
        <v>Explotación</v>
      </c>
      <c r="P557" s="28">
        <f>VLOOKUP(Tabla_Gtos_Ingresos7[[#This Row],[Grupo 1]],Tabla3[],2,FALSE)</f>
        <v>6</v>
      </c>
      <c r="Q557" s="29" t="str">
        <f>VLOOKUP(Tabla_Gtos_Ingresos7[[#This Row],[3 digitos]],PGC_Gtos_e_Ingresos[],2,FALSE)</f>
        <v xml:space="preserve"> Sueldos y salarios</v>
      </c>
      <c r="R557" s="30" t="str">
        <f>Tabla_Gtos_Ingresos7[[#This Row],[3 digitos]]&amp;"/"&amp;Tabla_Gtos_Ingresos7[[#This Row],[Nombre cuenta]]</f>
        <v>640/ Sueldos y salarios</v>
      </c>
      <c r="S557" s="30">
        <f>YEAR(Tabla_Gtos_Ingresos7[[#This Row],[Fecha]])</f>
        <v>2010</v>
      </c>
      <c r="T557" s="27">
        <f>MONTH(Tabla_Gtos_Ingresos7[[#This Row],[Fecha]])</f>
        <v>10</v>
      </c>
      <c r="U557" s="30">
        <f>ROUNDUP(MONTH(Tabla_Gtos_Ingresos7[[#This Row],[Fecha]])/3, 0)</f>
        <v>4</v>
      </c>
      <c r="V557" s="30">
        <f>WEEKNUM(Tabla_Gtos_Ingresos7[[#This Row],[Fecha]])</f>
        <v>45</v>
      </c>
      <c r="W557" s="30">
        <f>(Tabla_Gtos_Ingresos7[[#This Row],[Factor]]*Tabla_Gtos_Ingresos7[[#This Row],[Haber]])+(Tabla_Gtos_Ingresos7[[#This Row],[Factor]]*Tabla_Gtos_Ingresos7[[#This Row],[Debe]])</f>
        <v>-1290.08</v>
      </c>
      <c r="X557" s="30">
        <f>VLOOKUP(Tabla_Gtos_Ingresos7[[#This Row],[3 digitos]],PGC_Gtos_e_Ingresos[],3,FALSE)</f>
        <v>-1</v>
      </c>
    </row>
    <row r="558" spans="1:24">
      <c r="A558" s="1">
        <v>2510</v>
      </c>
      <c r="B558" s="13">
        <v>40482</v>
      </c>
      <c r="C558" s="15">
        <v>70000198</v>
      </c>
      <c r="D558" s="1" t="s">
        <v>45</v>
      </c>
      <c r="E558" s="1" t="s">
        <v>254</v>
      </c>
      <c r="F558" s="12">
        <v>0</v>
      </c>
      <c r="G558" s="12">
        <v>35595.879999999997</v>
      </c>
      <c r="H558" s="26" t="str">
        <f>MID(Tabla_Gtos_Ingresos7[[#This Row],[Subcuenta]],1,4)</f>
        <v>7000</v>
      </c>
      <c r="I558" s="27">
        <f>VALUE(MID(Tabla_Gtos_Ingresos7[[#This Row],[4 digitos]],1,3))</f>
        <v>700</v>
      </c>
      <c r="J558" s="27">
        <f>VALUE(MID(Tabla_Gtos_Ingresos7[[#This Row],[3 digitos]],1,2))</f>
        <v>70</v>
      </c>
      <c r="K558" s="28" t="str">
        <f>VLOOKUP(Tabla_Gtos_Ingresos7[[#This Row],[3 digitos]],PGC_Gtos_e_Ingresos[],4,FALSE)</f>
        <v>1a</v>
      </c>
      <c r="L558" s="30" t="str">
        <f>VLOOKUP(Tabla_Gtos_Ingresos7[[#This Row],[Grupo 1]],Tabla3[],4,FALSE)</f>
        <v>1. Importe Neto Cifra de Negocios</v>
      </c>
      <c r="M558" s="30" t="str">
        <f>VLOOKUP(Tabla_Gtos_Ingresos7[[#This Row],[Grupo 1]],Tabla3[],5,FALSE)</f>
        <v>1.a Ventas</v>
      </c>
      <c r="N558" s="28" t="str">
        <f>VLOOKUP(Tabla_Gtos_Ingresos7[[#This Row],[Grupo 1]],Tabla3[],10,FALSE)</f>
        <v>I</v>
      </c>
      <c r="O558" s="28" t="str">
        <f>VLOOKUP(Tabla_Gtos_Ingresos7[[#This Row],[Grupo 1]],Tabla3[],6,FALSE)</f>
        <v>Explotación</v>
      </c>
      <c r="P558" s="28">
        <f>VLOOKUP(Tabla_Gtos_Ingresos7[[#This Row],[Grupo 1]],Tabla3[],2,FALSE)</f>
        <v>1</v>
      </c>
      <c r="Q558" s="29" t="str">
        <f>VLOOKUP(Tabla_Gtos_Ingresos7[[#This Row],[3 digitos]],PGC_Gtos_e_Ingresos[],2,FALSE)</f>
        <v xml:space="preserve"> Ventas de mercaderías</v>
      </c>
      <c r="R558" s="30" t="str">
        <f>Tabla_Gtos_Ingresos7[[#This Row],[3 digitos]]&amp;"/"&amp;Tabla_Gtos_Ingresos7[[#This Row],[Nombre cuenta]]</f>
        <v>700/ Ventas de mercaderías</v>
      </c>
      <c r="S558" s="30">
        <f>YEAR(Tabla_Gtos_Ingresos7[[#This Row],[Fecha]])</f>
        <v>2010</v>
      </c>
      <c r="T558" s="27">
        <f>MONTH(Tabla_Gtos_Ingresos7[[#This Row],[Fecha]])</f>
        <v>10</v>
      </c>
      <c r="U558" s="30">
        <f>ROUNDUP(MONTH(Tabla_Gtos_Ingresos7[[#This Row],[Fecha]])/3, 0)</f>
        <v>4</v>
      </c>
      <c r="V558" s="30">
        <f>WEEKNUM(Tabla_Gtos_Ingresos7[[#This Row],[Fecha]])</f>
        <v>45</v>
      </c>
      <c r="W558" s="30">
        <f>(Tabla_Gtos_Ingresos7[[#This Row],[Factor]]*Tabla_Gtos_Ingresos7[[#This Row],[Haber]])+(Tabla_Gtos_Ingresos7[[#This Row],[Factor]]*Tabla_Gtos_Ingresos7[[#This Row],[Debe]])</f>
        <v>35595.879999999997</v>
      </c>
      <c r="X558" s="30">
        <f>VLOOKUP(Tabla_Gtos_Ingresos7[[#This Row],[3 digitos]],PGC_Gtos_e_Ingresos[],3,FALSE)</f>
        <v>1</v>
      </c>
    </row>
    <row r="559" spans="1:24">
      <c r="A559" s="1">
        <v>2513</v>
      </c>
      <c r="B559" s="13">
        <v>40482</v>
      </c>
      <c r="C559" s="15">
        <v>70000199</v>
      </c>
      <c r="D559" s="1" t="s">
        <v>45</v>
      </c>
      <c r="E559" s="1" t="s">
        <v>255</v>
      </c>
      <c r="F559" s="12">
        <v>0</v>
      </c>
      <c r="G559" s="12">
        <v>925</v>
      </c>
      <c r="H559" s="26" t="str">
        <f>MID(Tabla_Gtos_Ingresos7[[#This Row],[Subcuenta]],1,4)</f>
        <v>7000</v>
      </c>
      <c r="I559" s="27">
        <f>VALUE(MID(Tabla_Gtos_Ingresos7[[#This Row],[4 digitos]],1,3))</f>
        <v>700</v>
      </c>
      <c r="J559" s="27">
        <f>VALUE(MID(Tabla_Gtos_Ingresos7[[#This Row],[3 digitos]],1,2))</f>
        <v>70</v>
      </c>
      <c r="K559" s="28" t="str">
        <f>VLOOKUP(Tabla_Gtos_Ingresos7[[#This Row],[3 digitos]],PGC_Gtos_e_Ingresos[],4,FALSE)</f>
        <v>1a</v>
      </c>
      <c r="L559" s="30" t="str">
        <f>VLOOKUP(Tabla_Gtos_Ingresos7[[#This Row],[Grupo 1]],Tabla3[],4,FALSE)</f>
        <v>1. Importe Neto Cifra de Negocios</v>
      </c>
      <c r="M559" s="30" t="str">
        <f>VLOOKUP(Tabla_Gtos_Ingresos7[[#This Row],[Grupo 1]],Tabla3[],5,FALSE)</f>
        <v>1.a Ventas</v>
      </c>
      <c r="N559" s="28" t="str">
        <f>VLOOKUP(Tabla_Gtos_Ingresos7[[#This Row],[Grupo 1]],Tabla3[],10,FALSE)</f>
        <v>I</v>
      </c>
      <c r="O559" s="28" t="str">
        <f>VLOOKUP(Tabla_Gtos_Ingresos7[[#This Row],[Grupo 1]],Tabla3[],6,FALSE)</f>
        <v>Explotación</v>
      </c>
      <c r="P559" s="28">
        <f>VLOOKUP(Tabla_Gtos_Ingresos7[[#This Row],[Grupo 1]],Tabla3[],2,FALSE)</f>
        <v>1</v>
      </c>
      <c r="Q559" s="29" t="str">
        <f>VLOOKUP(Tabla_Gtos_Ingresos7[[#This Row],[3 digitos]],PGC_Gtos_e_Ingresos[],2,FALSE)</f>
        <v xml:space="preserve"> Ventas de mercaderías</v>
      </c>
      <c r="R559" s="30" t="str">
        <f>Tabla_Gtos_Ingresos7[[#This Row],[3 digitos]]&amp;"/"&amp;Tabla_Gtos_Ingresos7[[#This Row],[Nombre cuenta]]</f>
        <v>700/ Ventas de mercaderías</v>
      </c>
      <c r="S559" s="30">
        <f>YEAR(Tabla_Gtos_Ingresos7[[#This Row],[Fecha]])</f>
        <v>2010</v>
      </c>
      <c r="T559" s="27">
        <f>MONTH(Tabla_Gtos_Ingresos7[[#This Row],[Fecha]])</f>
        <v>10</v>
      </c>
      <c r="U559" s="30">
        <f>ROUNDUP(MONTH(Tabla_Gtos_Ingresos7[[#This Row],[Fecha]])/3, 0)</f>
        <v>4</v>
      </c>
      <c r="V559" s="30">
        <f>WEEKNUM(Tabla_Gtos_Ingresos7[[#This Row],[Fecha]])</f>
        <v>45</v>
      </c>
      <c r="W559" s="30">
        <f>(Tabla_Gtos_Ingresos7[[#This Row],[Factor]]*Tabla_Gtos_Ingresos7[[#This Row],[Haber]])+(Tabla_Gtos_Ingresos7[[#This Row],[Factor]]*Tabla_Gtos_Ingresos7[[#This Row],[Debe]])</f>
        <v>925</v>
      </c>
      <c r="X559" s="30">
        <f>VLOOKUP(Tabla_Gtos_Ingresos7[[#This Row],[3 digitos]],PGC_Gtos_e_Ingresos[],3,FALSE)</f>
        <v>1</v>
      </c>
    </row>
    <row r="560" spans="1:24">
      <c r="A560" s="1">
        <v>3084</v>
      </c>
      <c r="B560" s="13">
        <v>40543</v>
      </c>
      <c r="C560" s="14">
        <v>60100005</v>
      </c>
      <c r="D560" s="10" t="s">
        <v>6</v>
      </c>
      <c r="E560" s="1" t="s">
        <v>235</v>
      </c>
      <c r="F560" s="12">
        <v>3456</v>
      </c>
      <c r="G560" s="12">
        <v>0</v>
      </c>
      <c r="H560" s="26" t="str">
        <f>MID(Tabla_Gtos_Ingresos7[[#This Row],[Subcuenta]],1,4)</f>
        <v>6010</v>
      </c>
      <c r="I560" s="27">
        <f>VALUE(MID(Tabla_Gtos_Ingresos7[[#This Row],[4 digitos]],1,3))</f>
        <v>601</v>
      </c>
      <c r="J560" s="27">
        <f>VALUE(MID(Tabla_Gtos_Ingresos7[[#This Row],[3 digitos]],1,2))</f>
        <v>60</v>
      </c>
      <c r="K560" s="28" t="str">
        <f>VLOOKUP(Tabla_Gtos_Ingresos7[[#This Row],[3 digitos]],PGC_Gtos_e_Ingresos[],4,FALSE)</f>
        <v>4.b</v>
      </c>
      <c r="L560" s="30" t="str">
        <f>VLOOKUP(Tabla_Gtos_Ingresos7[[#This Row],[Grupo 1]],Tabla3[],4,FALSE)</f>
        <v>4. Aprovisionamientos</v>
      </c>
      <c r="M560" s="30" t="str">
        <f>VLOOKUP(Tabla_Gtos_Ingresos7[[#This Row],[Grupo 1]],Tabla3[],5,FALSE)</f>
        <v>4.b Consumos MP y otros</v>
      </c>
      <c r="N560" s="28" t="str">
        <f>VLOOKUP(Tabla_Gtos_Ingresos7[[#This Row],[Grupo 1]],Tabla3[],10,FALSE)</f>
        <v>G</v>
      </c>
      <c r="O560" s="28" t="str">
        <f>VLOOKUP(Tabla_Gtos_Ingresos7[[#This Row],[Grupo 1]],Tabla3[],6,FALSE)</f>
        <v>Explotación</v>
      </c>
      <c r="P560" s="28">
        <f>VLOOKUP(Tabla_Gtos_Ingresos7[[#This Row],[Grupo 1]],Tabla3[],2,FALSE)</f>
        <v>4</v>
      </c>
      <c r="Q560" s="29" t="str">
        <f>VLOOKUP(Tabla_Gtos_Ingresos7[[#This Row],[3 digitos]],PGC_Gtos_e_Ingresos[],2,FALSE)</f>
        <v xml:space="preserve"> Compras de materias primas</v>
      </c>
      <c r="R560" s="30" t="str">
        <f>Tabla_Gtos_Ingresos7[[#This Row],[3 digitos]]&amp;"/"&amp;Tabla_Gtos_Ingresos7[[#This Row],[Nombre cuenta]]</f>
        <v>601/ Compras de materias primas</v>
      </c>
      <c r="S560" s="30">
        <f>YEAR(Tabla_Gtos_Ingresos7[[#This Row],[Fecha]])</f>
        <v>2010</v>
      </c>
      <c r="T560" s="27">
        <f>MONTH(Tabla_Gtos_Ingresos7[[#This Row],[Fecha]])</f>
        <v>12</v>
      </c>
      <c r="U560" s="30">
        <f>ROUNDUP(MONTH(Tabla_Gtos_Ingresos7[[#This Row],[Fecha]])/3, 0)</f>
        <v>4</v>
      </c>
      <c r="V560" s="30">
        <f>WEEKNUM(Tabla_Gtos_Ingresos7[[#This Row],[Fecha]])</f>
        <v>53</v>
      </c>
      <c r="W560" s="30">
        <f>(Tabla_Gtos_Ingresos7[[#This Row],[Factor]]*Tabla_Gtos_Ingresos7[[#This Row],[Haber]])+(Tabla_Gtos_Ingresos7[[#This Row],[Factor]]*Tabla_Gtos_Ingresos7[[#This Row],[Debe]])</f>
        <v>-3456</v>
      </c>
      <c r="X560" s="30">
        <f>VLOOKUP(Tabla_Gtos_Ingresos7[[#This Row],[3 digitos]],PGC_Gtos_e_Ingresos[],3,FALSE)</f>
        <v>-1</v>
      </c>
    </row>
    <row r="561" spans="1:24">
      <c r="A561" s="1">
        <v>3082</v>
      </c>
      <c r="B561" s="13">
        <v>40543</v>
      </c>
      <c r="C561" s="15">
        <v>62400044</v>
      </c>
      <c r="D561" s="1" t="s">
        <v>23</v>
      </c>
      <c r="E561" s="1" t="s">
        <v>346</v>
      </c>
      <c r="F561" s="12">
        <v>9282</v>
      </c>
      <c r="G561" s="12">
        <v>0</v>
      </c>
      <c r="H561" s="26" t="str">
        <f>MID(Tabla_Gtos_Ingresos7[[#This Row],[Subcuenta]],1,4)</f>
        <v>6240</v>
      </c>
      <c r="I561" s="27">
        <f>VALUE(MID(Tabla_Gtos_Ingresos7[[#This Row],[4 digitos]],1,3))</f>
        <v>624</v>
      </c>
      <c r="J561" s="27">
        <f>VALUE(MID(Tabla_Gtos_Ingresos7[[#This Row],[3 digitos]],1,2))</f>
        <v>62</v>
      </c>
      <c r="K561" s="28" t="str">
        <f>VLOOKUP(Tabla_Gtos_Ingresos7[[#This Row],[3 digitos]],PGC_Gtos_e_Ingresos[],4,FALSE)</f>
        <v>7.a</v>
      </c>
      <c r="L561" s="30" t="str">
        <f>VLOOKUP(Tabla_Gtos_Ingresos7[[#This Row],[Grupo 1]],Tabla3[],4,FALSE)</f>
        <v>7. Otros Gastos de Explotación</v>
      </c>
      <c r="M561" s="30" t="str">
        <f>VLOOKUP(Tabla_Gtos_Ingresos7[[#This Row],[Grupo 1]],Tabla3[],5,FALSE)</f>
        <v>7.a Servicios Exteriores</v>
      </c>
      <c r="N561" s="28" t="str">
        <f>VLOOKUP(Tabla_Gtos_Ingresos7[[#This Row],[Grupo 1]],Tabla3[],10,FALSE)</f>
        <v>G</v>
      </c>
      <c r="O561" s="28" t="str">
        <f>VLOOKUP(Tabla_Gtos_Ingresos7[[#This Row],[Grupo 1]],Tabla3[],6,FALSE)</f>
        <v>Explotación</v>
      </c>
      <c r="P561" s="28">
        <f>VLOOKUP(Tabla_Gtos_Ingresos7[[#This Row],[Grupo 1]],Tabla3[],2,FALSE)</f>
        <v>7</v>
      </c>
      <c r="Q561" s="29" t="str">
        <f>VLOOKUP(Tabla_Gtos_Ingresos7[[#This Row],[3 digitos]],PGC_Gtos_e_Ingresos[],2,FALSE)</f>
        <v xml:space="preserve"> Transportes</v>
      </c>
      <c r="R561" s="30" t="str">
        <f>Tabla_Gtos_Ingresos7[[#This Row],[3 digitos]]&amp;"/"&amp;Tabla_Gtos_Ingresos7[[#This Row],[Nombre cuenta]]</f>
        <v>624/ Transportes</v>
      </c>
      <c r="S561" s="30">
        <f>YEAR(Tabla_Gtos_Ingresos7[[#This Row],[Fecha]])</f>
        <v>2010</v>
      </c>
      <c r="T561" s="27">
        <f>MONTH(Tabla_Gtos_Ingresos7[[#This Row],[Fecha]])</f>
        <v>12</v>
      </c>
      <c r="U561" s="30">
        <f>ROUNDUP(MONTH(Tabla_Gtos_Ingresos7[[#This Row],[Fecha]])/3, 0)</f>
        <v>4</v>
      </c>
      <c r="V561" s="30">
        <f>WEEKNUM(Tabla_Gtos_Ingresos7[[#This Row],[Fecha]])</f>
        <v>53</v>
      </c>
      <c r="W561" s="30">
        <f>(Tabla_Gtos_Ingresos7[[#This Row],[Factor]]*Tabla_Gtos_Ingresos7[[#This Row],[Haber]])+(Tabla_Gtos_Ingresos7[[#This Row],[Factor]]*Tabla_Gtos_Ingresos7[[#This Row],[Debe]])</f>
        <v>-9282</v>
      </c>
      <c r="X561" s="30">
        <f>VLOOKUP(Tabla_Gtos_Ingresos7[[#This Row],[3 digitos]],PGC_Gtos_e_Ingresos[],3,FALSE)</f>
        <v>-1</v>
      </c>
    </row>
    <row r="562" spans="1:24">
      <c r="A562" s="1">
        <v>3091</v>
      </c>
      <c r="B562" s="13">
        <v>40543</v>
      </c>
      <c r="C562" s="15">
        <v>64000013</v>
      </c>
      <c r="D562" s="1" t="s">
        <v>474</v>
      </c>
      <c r="E562" s="1" t="s">
        <v>487</v>
      </c>
      <c r="F562" s="12">
        <v>1603.66</v>
      </c>
      <c r="G562" s="12">
        <v>0</v>
      </c>
      <c r="H562" s="26" t="str">
        <f>MID(Tabla_Gtos_Ingresos7[[#This Row],[Subcuenta]],1,4)</f>
        <v>6400</v>
      </c>
      <c r="I562" s="27">
        <f>VALUE(MID(Tabla_Gtos_Ingresos7[[#This Row],[4 digitos]],1,3))</f>
        <v>640</v>
      </c>
      <c r="J562" s="27">
        <f>VALUE(MID(Tabla_Gtos_Ingresos7[[#This Row],[3 digitos]],1,2))</f>
        <v>64</v>
      </c>
      <c r="K562" s="28" t="str">
        <f>VLOOKUP(Tabla_Gtos_Ingresos7[[#This Row],[3 digitos]],PGC_Gtos_e_Ingresos[],4,FALSE)</f>
        <v>6.a</v>
      </c>
      <c r="L562" s="30" t="str">
        <f>VLOOKUP(Tabla_Gtos_Ingresos7[[#This Row],[Grupo 1]],Tabla3[],4,FALSE)</f>
        <v>6. Gtos de Personal</v>
      </c>
      <c r="M562" s="30" t="str">
        <f>VLOOKUP(Tabla_Gtos_Ingresos7[[#This Row],[Grupo 1]],Tabla3[],5,FALSE)</f>
        <v>6.a Sueldos y Salarios</v>
      </c>
      <c r="N562" s="28" t="str">
        <f>VLOOKUP(Tabla_Gtos_Ingresos7[[#This Row],[Grupo 1]],Tabla3[],10,FALSE)</f>
        <v>G</v>
      </c>
      <c r="O562" s="28" t="str">
        <f>VLOOKUP(Tabla_Gtos_Ingresos7[[#This Row],[Grupo 1]],Tabla3[],6,FALSE)</f>
        <v>Explotación</v>
      </c>
      <c r="P562" s="28">
        <f>VLOOKUP(Tabla_Gtos_Ingresos7[[#This Row],[Grupo 1]],Tabla3[],2,FALSE)</f>
        <v>6</v>
      </c>
      <c r="Q562" s="29" t="str">
        <f>VLOOKUP(Tabla_Gtos_Ingresos7[[#This Row],[3 digitos]],PGC_Gtos_e_Ingresos[],2,FALSE)</f>
        <v xml:space="preserve"> Sueldos y salarios</v>
      </c>
      <c r="R562" s="30" t="str">
        <f>Tabla_Gtos_Ingresos7[[#This Row],[3 digitos]]&amp;"/"&amp;Tabla_Gtos_Ingresos7[[#This Row],[Nombre cuenta]]</f>
        <v>640/ Sueldos y salarios</v>
      </c>
      <c r="S562" s="30">
        <f>YEAR(Tabla_Gtos_Ingresos7[[#This Row],[Fecha]])</f>
        <v>2010</v>
      </c>
      <c r="T562" s="27">
        <f>MONTH(Tabla_Gtos_Ingresos7[[#This Row],[Fecha]])</f>
        <v>12</v>
      </c>
      <c r="U562" s="30">
        <f>ROUNDUP(MONTH(Tabla_Gtos_Ingresos7[[#This Row],[Fecha]])/3, 0)</f>
        <v>4</v>
      </c>
      <c r="V562" s="30">
        <f>WEEKNUM(Tabla_Gtos_Ingresos7[[#This Row],[Fecha]])</f>
        <v>53</v>
      </c>
      <c r="W562" s="30">
        <f>(Tabla_Gtos_Ingresos7[[#This Row],[Factor]]*Tabla_Gtos_Ingresos7[[#This Row],[Haber]])+(Tabla_Gtos_Ingresos7[[#This Row],[Factor]]*Tabla_Gtos_Ingresos7[[#This Row],[Debe]])</f>
        <v>-1603.66</v>
      </c>
      <c r="X562" s="30">
        <f>VLOOKUP(Tabla_Gtos_Ingresos7[[#This Row],[3 digitos]],PGC_Gtos_e_Ingresos[],3,FALSE)</f>
        <v>-1</v>
      </c>
    </row>
    <row r="563" spans="1:24">
      <c r="A563" s="1">
        <v>3090</v>
      </c>
      <c r="B563" s="13">
        <v>40543</v>
      </c>
      <c r="C563" s="15">
        <v>64000018</v>
      </c>
      <c r="D563" s="1" t="s">
        <v>401</v>
      </c>
      <c r="E563" s="1" t="s">
        <v>31</v>
      </c>
      <c r="F563" s="12">
        <v>1588.93</v>
      </c>
      <c r="G563" s="12">
        <v>0</v>
      </c>
      <c r="H563" s="26" t="str">
        <f>MID(Tabla_Gtos_Ingresos7[[#This Row],[Subcuenta]],1,4)</f>
        <v>6400</v>
      </c>
      <c r="I563" s="27">
        <f>VALUE(MID(Tabla_Gtos_Ingresos7[[#This Row],[4 digitos]],1,3))</f>
        <v>640</v>
      </c>
      <c r="J563" s="27">
        <f>VALUE(MID(Tabla_Gtos_Ingresos7[[#This Row],[3 digitos]],1,2))</f>
        <v>64</v>
      </c>
      <c r="K563" s="28" t="str">
        <f>VLOOKUP(Tabla_Gtos_Ingresos7[[#This Row],[3 digitos]],PGC_Gtos_e_Ingresos[],4,FALSE)</f>
        <v>6.a</v>
      </c>
      <c r="L563" s="30" t="str">
        <f>VLOOKUP(Tabla_Gtos_Ingresos7[[#This Row],[Grupo 1]],Tabla3[],4,FALSE)</f>
        <v>6. Gtos de Personal</v>
      </c>
      <c r="M563" s="30" t="str">
        <f>VLOOKUP(Tabla_Gtos_Ingresos7[[#This Row],[Grupo 1]],Tabla3[],5,FALSE)</f>
        <v>6.a Sueldos y Salarios</v>
      </c>
      <c r="N563" s="28" t="str">
        <f>VLOOKUP(Tabla_Gtos_Ingresos7[[#This Row],[Grupo 1]],Tabla3[],10,FALSE)</f>
        <v>G</v>
      </c>
      <c r="O563" s="28" t="str">
        <f>VLOOKUP(Tabla_Gtos_Ingresos7[[#This Row],[Grupo 1]],Tabla3[],6,FALSE)</f>
        <v>Explotación</v>
      </c>
      <c r="P563" s="28">
        <f>VLOOKUP(Tabla_Gtos_Ingresos7[[#This Row],[Grupo 1]],Tabla3[],2,FALSE)</f>
        <v>6</v>
      </c>
      <c r="Q563" s="29" t="str">
        <f>VLOOKUP(Tabla_Gtos_Ingresos7[[#This Row],[3 digitos]],PGC_Gtos_e_Ingresos[],2,FALSE)</f>
        <v xml:space="preserve"> Sueldos y salarios</v>
      </c>
      <c r="R563" s="30" t="str">
        <f>Tabla_Gtos_Ingresos7[[#This Row],[3 digitos]]&amp;"/"&amp;Tabla_Gtos_Ingresos7[[#This Row],[Nombre cuenta]]</f>
        <v>640/ Sueldos y salarios</v>
      </c>
      <c r="S563" s="30">
        <f>YEAR(Tabla_Gtos_Ingresos7[[#This Row],[Fecha]])</f>
        <v>2010</v>
      </c>
      <c r="T563" s="27">
        <f>MONTH(Tabla_Gtos_Ingresos7[[#This Row],[Fecha]])</f>
        <v>12</v>
      </c>
      <c r="U563" s="30">
        <f>ROUNDUP(MONTH(Tabla_Gtos_Ingresos7[[#This Row],[Fecha]])/3, 0)</f>
        <v>4</v>
      </c>
      <c r="V563" s="30">
        <f>WEEKNUM(Tabla_Gtos_Ingresos7[[#This Row],[Fecha]])</f>
        <v>53</v>
      </c>
      <c r="W563" s="30">
        <f>(Tabla_Gtos_Ingresos7[[#This Row],[Factor]]*Tabla_Gtos_Ingresos7[[#This Row],[Haber]])+(Tabla_Gtos_Ingresos7[[#This Row],[Factor]]*Tabla_Gtos_Ingresos7[[#This Row],[Debe]])</f>
        <v>-1588.93</v>
      </c>
      <c r="X563" s="30">
        <f>VLOOKUP(Tabla_Gtos_Ingresos7[[#This Row],[3 digitos]],PGC_Gtos_e_Ingresos[],3,FALSE)</f>
        <v>-1</v>
      </c>
    </row>
    <row r="564" spans="1:24">
      <c r="A564" s="1">
        <v>3094</v>
      </c>
      <c r="B564" s="13">
        <v>40543</v>
      </c>
      <c r="C564" s="15">
        <v>64000022</v>
      </c>
      <c r="D564" s="2" t="s">
        <v>580</v>
      </c>
      <c r="E564" s="1" t="s">
        <v>682</v>
      </c>
      <c r="F564" s="12">
        <v>894.92</v>
      </c>
      <c r="G564" s="12">
        <v>0</v>
      </c>
      <c r="H564" s="26" t="str">
        <f>MID(Tabla_Gtos_Ingresos7[[#This Row],[Subcuenta]],1,4)</f>
        <v>6400</v>
      </c>
      <c r="I564" s="27">
        <f>VALUE(MID(Tabla_Gtos_Ingresos7[[#This Row],[4 digitos]],1,3))</f>
        <v>640</v>
      </c>
      <c r="J564" s="27">
        <f>VALUE(MID(Tabla_Gtos_Ingresos7[[#This Row],[3 digitos]],1,2))</f>
        <v>64</v>
      </c>
      <c r="K564" s="28" t="str">
        <f>VLOOKUP(Tabla_Gtos_Ingresos7[[#This Row],[3 digitos]],PGC_Gtos_e_Ingresos[],4,FALSE)</f>
        <v>6.a</v>
      </c>
      <c r="L564" s="30" t="str">
        <f>VLOOKUP(Tabla_Gtos_Ingresos7[[#This Row],[Grupo 1]],Tabla3[],4,FALSE)</f>
        <v>6. Gtos de Personal</v>
      </c>
      <c r="M564" s="30" t="str">
        <f>VLOOKUP(Tabla_Gtos_Ingresos7[[#This Row],[Grupo 1]],Tabla3[],5,FALSE)</f>
        <v>6.a Sueldos y Salarios</v>
      </c>
      <c r="N564" s="28" t="str">
        <f>VLOOKUP(Tabla_Gtos_Ingresos7[[#This Row],[Grupo 1]],Tabla3[],10,FALSE)</f>
        <v>G</v>
      </c>
      <c r="O564" s="28" t="str">
        <f>VLOOKUP(Tabla_Gtos_Ingresos7[[#This Row],[Grupo 1]],Tabla3[],6,FALSE)</f>
        <v>Explotación</v>
      </c>
      <c r="P564" s="28">
        <f>VLOOKUP(Tabla_Gtos_Ingresos7[[#This Row],[Grupo 1]],Tabla3[],2,FALSE)</f>
        <v>6</v>
      </c>
      <c r="Q564" s="29" t="str">
        <f>VLOOKUP(Tabla_Gtos_Ingresos7[[#This Row],[3 digitos]],PGC_Gtos_e_Ingresos[],2,FALSE)</f>
        <v xml:space="preserve"> Sueldos y salarios</v>
      </c>
      <c r="R564" s="30" t="str">
        <f>Tabla_Gtos_Ingresos7[[#This Row],[3 digitos]]&amp;"/"&amp;Tabla_Gtos_Ingresos7[[#This Row],[Nombre cuenta]]</f>
        <v>640/ Sueldos y salarios</v>
      </c>
      <c r="S564" s="30">
        <f>YEAR(Tabla_Gtos_Ingresos7[[#This Row],[Fecha]])</f>
        <v>2010</v>
      </c>
      <c r="T564" s="27">
        <f>MONTH(Tabla_Gtos_Ingresos7[[#This Row],[Fecha]])</f>
        <v>12</v>
      </c>
      <c r="U564" s="30">
        <f>ROUNDUP(MONTH(Tabla_Gtos_Ingresos7[[#This Row],[Fecha]])/3, 0)</f>
        <v>4</v>
      </c>
      <c r="V564" s="30">
        <f>WEEKNUM(Tabla_Gtos_Ingresos7[[#This Row],[Fecha]])</f>
        <v>53</v>
      </c>
      <c r="W564" s="30">
        <f>(Tabla_Gtos_Ingresos7[[#This Row],[Factor]]*Tabla_Gtos_Ingresos7[[#This Row],[Haber]])+(Tabla_Gtos_Ingresos7[[#This Row],[Factor]]*Tabla_Gtos_Ingresos7[[#This Row],[Debe]])</f>
        <v>-894.92</v>
      </c>
      <c r="X564" s="30">
        <f>VLOOKUP(Tabla_Gtos_Ingresos7[[#This Row],[3 digitos]],PGC_Gtos_e_Ingresos[],3,FALSE)</f>
        <v>-1</v>
      </c>
    </row>
    <row r="565" spans="1:24">
      <c r="A565" s="1">
        <v>3095</v>
      </c>
      <c r="B565" s="13">
        <v>40543</v>
      </c>
      <c r="C565" s="15">
        <v>64000023</v>
      </c>
      <c r="D565" s="2" t="s">
        <v>580</v>
      </c>
      <c r="E565" s="1" t="s">
        <v>683</v>
      </c>
      <c r="F565" s="12">
        <v>1066.45</v>
      </c>
      <c r="G565" s="12">
        <v>0</v>
      </c>
      <c r="H565" s="26" t="str">
        <f>MID(Tabla_Gtos_Ingresos7[[#This Row],[Subcuenta]],1,4)</f>
        <v>6400</v>
      </c>
      <c r="I565" s="27">
        <f>VALUE(MID(Tabla_Gtos_Ingresos7[[#This Row],[4 digitos]],1,3))</f>
        <v>640</v>
      </c>
      <c r="J565" s="27">
        <f>VALUE(MID(Tabla_Gtos_Ingresos7[[#This Row],[3 digitos]],1,2))</f>
        <v>64</v>
      </c>
      <c r="K565" s="28" t="str">
        <f>VLOOKUP(Tabla_Gtos_Ingresos7[[#This Row],[3 digitos]],PGC_Gtos_e_Ingresos[],4,FALSE)</f>
        <v>6.a</v>
      </c>
      <c r="L565" s="30" t="str">
        <f>VLOOKUP(Tabla_Gtos_Ingresos7[[#This Row],[Grupo 1]],Tabla3[],4,FALSE)</f>
        <v>6. Gtos de Personal</v>
      </c>
      <c r="M565" s="30" t="str">
        <f>VLOOKUP(Tabla_Gtos_Ingresos7[[#This Row],[Grupo 1]],Tabla3[],5,FALSE)</f>
        <v>6.a Sueldos y Salarios</v>
      </c>
      <c r="N565" s="28" t="str">
        <f>VLOOKUP(Tabla_Gtos_Ingresos7[[#This Row],[Grupo 1]],Tabla3[],10,FALSE)</f>
        <v>G</v>
      </c>
      <c r="O565" s="28" t="str">
        <f>VLOOKUP(Tabla_Gtos_Ingresos7[[#This Row],[Grupo 1]],Tabla3[],6,FALSE)</f>
        <v>Explotación</v>
      </c>
      <c r="P565" s="28">
        <f>VLOOKUP(Tabla_Gtos_Ingresos7[[#This Row],[Grupo 1]],Tabla3[],2,FALSE)</f>
        <v>6</v>
      </c>
      <c r="Q565" s="29" t="str">
        <f>VLOOKUP(Tabla_Gtos_Ingresos7[[#This Row],[3 digitos]],PGC_Gtos_e_Ingresos[],2,FALSE)</f>
        <v xml:space="preserve"> Sueldos y salarios</v>
      </c>
      <c r="R565" s="30" t="str">
        <f>Tabla_Gtos_Ingresos7[[#This Row],[3 digitos]]&amp;"/"&amp;Tabla_Gtos_Ingresos7[[#This Row],[Nombre cuenta]]</f>
        <v>640/ Sueldos y salarios</v>
      </c>
      <c r="S565" s="30">
        <f>YEAR(Tabla_Gtos_Ingresos7[[#This Row],[Fecha]])</f>
        <v>2010</v>
      </c>
      <c r="T565" s="27">
        <f>MONTH(Tabla_Gtos_Ingresos7[[#This Row],[Fecha]])</f>
        <v>12</v>
      </c>
      <c r="U565" s="30">
        <f>ROUNDUP(MONTH(Tabla_Gtos_Ingresos7[[#This Row],[Fecha]])/3, 0)</f>
        <v>4</v>
      </c>
      <c r="V565" s="30">
        <f>WEEKNUM(Tabla_Gtos_Ingresos7[[#This Row],[Fecha]])</f>
        <v>53</v>
      </c>
      <c r="W565" s="30">
        <f>(Tabla_Gtos_Ingresos7[[#This Row],[Factor]]*Tabla_Gtos_Ingresos7[[#This Row],[Haber]])+(Tabla_Gtos_Ingresos7[[#This Row],[Factor]]*Tabla_Gtos_Ingresos7[[#This Row],[Debe]])</f>
        <v>-1066.45</v>
      </c>
      <c r="X565" s="30">
        <f>VLOOKUP(Tabla_Gtos_Ingresos7[[#This Row],[3 digitos]],PGC_Gtos_e_Ingresos[],3,FALSE)</f>
        <v>-1</v>
      </c>
    </row>
    <row r="566" spans="1:24">
      <c r="A566" s="1">
        <v>3088</v>
      </c>
      <c r="B566" s="13">
        <v>40543</v>
      </c>
      <c r="C566" s="15">
        <v>64000023</v>
      </c>
      <c r="D566" s="1" t="s">
        <v>490</v>
      </c>
      <c r="E566" s="1" t="s">
        <v>502</v>
      </c>
      <c r="F566" s="12">
        <v>1210.99</v>
      </c>
      <c r="G566" s="12">
        <v>0</v>
      </c>
      <c r="H566" s="26" t="str">
        <f>MID(Tabla_Gtos_Ingresos7[[#This Row],[Subcuenta]],1,4)</f>
        <v>6400</v>
      </c>
      <c r="I566" s="27">
        <f>VALUE(MID(Tabla_Gtos_Ingresos7[[#This Row],[4 digitos]],1,3))</f>
        <v>640</v>
      </c>
      <c r="J566" s="27">
        <f>VALUE(MID(Tabla_Gtos_Ingresos7[[#This Row],[3 digitos]],1,2))</f>
        <v>64</v>
      </c>
      <c r="K566" s="28" t="str">
        <f>VLOOKUP(Tabla_Gtos_Ingresos7[[#This Row],[3 digitos]],PGC_Gtos_e_Ingresos[],4,FALSE)</f>
        <v>6.a</v>
      </c>
      <c r="L566" s="30" t="str">
        <f>VLOOKUP(Tabla_Gtos_Ingresos7[[#This Row],[Grupo 1]],Tabla3[],4,FALSE)</f>
        <v>6. Gtos de Personal</v>
      </c>
      <c r="M566" s="30" t="str">
        <f>VLOOKUP(Tabla_Gtos_Ingresos7[[#This Row],[Grupo 1]],Tabla3[],5,FALSE)</f>
        <v>6.a Sueldos y Salarios</v>
      </c>
      <c r="N566" s="28" t="str">
        <f>VLOOKUP(Tabla_Gtos_Ingresos7[[#This Row],[Grupo 1]],Tabla3[],10,FALSE)</f>
        <v>G</v>
      </c>
      <c r="O566" s="28" t="str">
        <f>VLOOKUP(Tabla_Gtos_Ingresos7[[#This Row],[Grupo 1]],Tabla3[],6,FALSE)</f>
        <v>Explotación</v>
      </c>
      <c r="P566" s="28">
        <f>VLOOKUP(Tabla_Gtos_Ingresos7[[#This Row],[Grupo 1]],Tabla3[],2,FALSE)</f>
        <v>6</v>
      </c>
      <c r="Q566" s="29" t="str">
        <f>VLOOKUP(Tabla_Gtos_Ingresos7[[#This Row],[3 digitos]],PGC_Gtos_e_Ingresos[],2,FALSE)</f>
        <v xml:space="preserve"> Sueldos y salarios</v>
      </c>
      <c r="R566" s="30" t="str">
        <f>Tabla_Gtos_Ingresos7[[#This Row],[3 digitos]]&amp;"/"&amp;Tabla_Gtos_Ingresos7[[#This Row],[Nombre cuenta]]</f>
        <v>640/ Sueldos y salarios</v>
      </c>
      <c r="S566" s="30">
        <f>YEAR(Tabla_Gtos_Ingresos7[[#This Row],[Fecha]])</f>
        <v>2010</v>
      </c>
      <c r="T566" s="27">
        <f>MONTH(Tabla_Gtos_Ingresos7[[#This Row],[Fecha]])</f>
        <v>12</v>
      </c>
      <c r="U566" s="30">
        <f>ROUNDUP(MONTH(Tabla_Gtos_Ingresos7[[#This Row],[Fecha]])/3, 0)</f>
        <v>4</v>
      </c>
      <c r="V566" s="30">
        <f>WEEKNUM(Tabla_Gtos_Ingresos7[[#This Row],[Fecha]])</f>
        <v>53</v>
      </c>
      <c r="W566" s="30">
        <f>(Tabla_Gtos_Ingresos7[[#This Row],[Factor]]*Tabla_Gtos_Ingresos7[[#This Row],[Haber]])+(Tabla_Gtos_Ingresos7[[#This Row],[Factor]]*Tabla_Gtos_Ingresos7[[#This Row],[Debe]])</f>
        <v>-1210.99</v>
      </c>
      <c r="X566" s="30">
        <f>VLOOKUP(Tabla_Gtos_Ingresos7[[#This Row],[3 digitos]],PGC_Gtos_e_Ingresos[],3,FALSE)</f>
        <v>-1</v>
      </c>
    </row>
    <row r="567" spans="1:24">
      <c r="A567" s="1">
        <v>3089</v>
      </c>
      <c r="B567" s="13">
        <v>40543</v>
      </c>
      <c r="C567" s="15">
        <v>64000024</v>
      </c>
      <c r="D567" s="1" t="s">
        <v>490</v>
      </c>
      <c r="E567" s="1" t="s">
        <v>503</v>
      </c>
      <c r="F567" s="12">
        <v>1066.45</v>
      </c>
      <c r="G567" s="12">
        <v>0</v>
      </c>
      <c r="H567" s="26" t="str">
        <f>MID(Tabla_Gtos_Ingresos7[[#This Row],[Subcuenta]],1,4)</f>
        <v>6400</v>
      </c>
      <c r="I567" s="27">
        <f>VALUE(MID(Tabla_Gtos_Ingresos7[[#This Row],[4 digitos]],1,3))</f>
        <v>640</v>
      </c>
      <c r="J567" s="27">
        <f>VALUE(MID(Tabla_Gtos_Ingresos7[[#This Row],[3 digitos]],1,2))</f>
        <v>64</v>
      </c>
      <c r="K567" s="28" t="str">
        <f>VLOOKUP(Tabla_Gtos_Ingresos7[[#This Row],[3 digitos]],PGC_Gtos_e_Ingresos[],4,FALSE)</f>
        <v>6.a</v>
      </c>
      <c r="L567" s="30" t="str">
        <f>VLOOKUP(Tabla_Gtos_Ingresos7[[#This Row],[Grupo 1]],Tabla3[],4,FALSE)</f>
        <v>6. Gtos de Personal</v>
      </c>
      <c r="M567" s="30" t="str">
        <f>VLOOKUP(Tabla_Gtos_Ingresos7[[#This Row],[Grupo 1]],Tabla3[],5,FALSE)</f>
        <v>6.a Sueldos y Salarios</v>
      </c>
      <c r="N567" s="28" t="str">
        <f>VLOOKUP(Tabla_Gtos_Ingresos7[[#This Row],[Grupo 1]],Tabla3[],10,FALSE)</f>
        <v>G</v>
      </c>
      <c r="O567" s="28" t="str">
        <f>VLOOKUP(Tabla_Gtos_Ingresos7[[#This Row],[Grupo 1]],Tabla3[],6,FALSE)</f>
        <v>Explotación</v>
      </c>
      <c r="P567" s="28">
        <f>VLOOKUP(Tabla_Gtos_Ingresos7[[#This Row],[Grupo 1]],Tabla3[],2,FALSE)</f>
        <v>6</v>
      </c>
      <c r="Q567" s="29" t="str">
        <f>VLOOKUP(Tabla_Gtos_Ingresos7[[#This Row],[3 digitos]],PGC_Gtos_e_Ingresos[],2,FALSE)</f>
        <v xml:space="preserve"> Sueldos y salarios</v>
      </c>
      <c r="R567" s="30" t="str">
        <f>Tabla_Gtos_Ingresos7[[#This Row],[3 digitos]]&amp;"/"&amp;Tabla_Gtos_Ingresos7[[#This Row],[Nombre cuenta]]</f>
        <v>640/ Sueldos y salarios</v>
      </c>
      <c r="S567" s="30">
        <f>YEAR(Tabla_Gtos_Ingresos7[[#This Row],[Fecha]])</f>
        <v>2010</v>
      </c>
      <c r="T567" s="27">
        <f>MONTH(Tabla_Gtos_Ingresos7[[#This Row],[Fecha]])</f>
        <v>12</v>
      </c>
      <c r="U567" s="30">
        <f>ROUNDUP(MONTH(Tabla_Gtos_Ingresos7[[#This Row],[Fecha]])/3, 0)</f>
        <v>4</v>
      </c>
      <c r="V567" s="30">
        <f>WEEKNUM(Tabla_Gtos_Ingresos7[[#This Row],[Fecha]])</f>
        <v>53</v>
      </c>
      <c r="W567" s="30">
        <f>(Tabla_Gtos_Ingresos7[[#This Row],[Factor]]*Tabla_Gtos_Ingresos7[[#This Row],[Haber]])+(Tabla_Gtos_Ingresos7[[#This Row],[Factor]]*Tabla_Gtos_Ingresos7[[#This Row],[Debe]])</f>
        <v>-1066.45</v>
      </c>
      <c r="X567" s="30">
        <f>VLOOKUP(Tabla_Gtos_Ingresos7[[#This Row],[3 digitos]],PGC_Gtos_e_Ingresos[],3,FALSE)</f>
        <v>-1</v>
      </c>
    </row>
    <row r="568" spans="1:24">
      <c r="A568" s="1">
        <v>3092</v>
      </c>
      <c r="B568" s="13">
        <v>40543</v>
      </c>
      <c r="C568" s="15">
        <v>64000021</v>
      </c>
      <c r="D568" s="2" t="s">
        <v>543</v>
      </c>
      <c r="E568" s="2" t="s">
        <v>545</v>
      </c>
      <c r="F568" s="12">
        <v>1125.32</v>
      </c>
      <c r="G568" s="12">
        <v>0</v>
      </c>
      <c r="H568" s="26" t="str">
        <f>MID(Tabla_Gtos_Ingresos7[[#This Row],[Subcuenta]],1,4)</f>
        <v>6400</v>
      </c>
      <c r="I568" s="27">
        <f>VALUE(MID(Tabla_Gtos_Ingresos7[[#This Row],[4 digitos]],1,3))</f>
        <v>640</v>
      </c>
      <c r="J568" s="27">
        <f>VALUE(MID(Tabla_Gtos_Ingresos7[[#This Row],[3 digitos]],1,2))</f>
        <v>64</v>
      </c>
      <c r="K568" s="28" t="str">
        <f>VLOOKUP(Tabla_Gtos_Ingresos7[[#This Row],[3 digitos]],PGC_Gtos_e_Ingresos[],4,FALSE)</f>
        <v>6.a</v>
      </c>
      <c r="L568" s="30" t="str">
        <f>VLOOKUP(Tabla_Gtos_Ingresos7[[#This Row],[Grupo 1]],Tabla3[],4,FALSE)</f>
        <v>6. Gtos de Personal</v>
      </c>
      <c r="M568" s="30" t="str">
        <f>VLOOKUP(Tabla_Gtos_Ingresos7[[#This Row],[Grupo 1]],Tabla3[],5,FALSE)</f>
        <v>6.a Sueldos y Salarios</v>
      </c>
      <c r="N568" s="28" t="str">
        <f>VLOOKUP(Tabla_Gtos_Ingresos7[[#This Row],[Grupo 1]],Tabla3[],10,FALSE)</f>
        <v>G</v>
      </c>
      <c r="O568" s="28" t="str">
        <f>VLOOKUP(Tabla_Gtos_Ingresos7[[#This Row],[Grupo 1]],Tabla3[],6,FALSE)</f>
        <v>Explotación</v>
      </c>
      <c r="P568" s="28">
        <f>VLOOKUP(Tabla_Gtos_Ingresos7[[#This Row],[Grupo 1]],Tabla3[],2,FALSE)</f>
        <v>6</v>
      </c>
      <c r="Q568" s="29" t="str">
        <f>VLOOKUP(Tabla_Gtos_Ingresos7[[#This Row],[3 digitos]],PGC_Gtos_e_Ingresos[],2,FALSE)</f>
        <v xml:space="preserve"> Sueldos y salarios</v>
      </c>
      <c r="R568" s="30" t="str">
        <f>Tabla_Gtos_Ingresos7[[#This Row],[3 digitos]]&amp;"/"&amp;Tabla_Gtos_Ingresos7[[#This Row],[Nombre cuenta]]</f>
        <v>640/ Sueldos y salarios</v>
      </c>
      <c r="S568" s="30">
        <f>YEAR(Tabla_Gtos_Ingresos7[[#This Row],[Fecha]])</f>
        <v>2010</v>
      </c>
      <c r="T568" s="27">
        <f>MONTH(Tabla_Gtos_Ingresos7[[#This Row],[Fecha]])</f>
        <v>12</v>
      </c>
      <c r="U568" s="30">
        <f>ROUNDUP(MONTH(Tabla_Gtos_Ingresos7[[#This Row],[Fecha]])/3, 0)</f>
        <v>4</v>
      </c>
      <c r="V568" s="30">
        <f>WEEKNUM(Tabla_Gtos_Ingresos7[[#This Row],[Fecha]])</f>
        <v>53</v>
      </c>
      <c r="W568" s="30">
        <f>(Tabla_Gtos_Ingresos7[[#This Row],[Factor]]*Tabla_Gtos_Ingresos7[[#This Row],[Haber]])+(Tabla_Gtos_Ingresos7[[#This Row],[Factor]]*Tabla_Gtos_Ingresos7[[#This Row],[Debe]])</f>
        <v>-1125.32</v>
      </c>
      <c r="X568" s="30">
        <f>VLOOKUP(Tabla_Gtos_Ingresos7[[#This Row],[3 digitos]],PGC_Gtos_e_Ingresos[],3,FALSE)</f>
        <v>-1</v>
      </c>
    </row>
    <row r="569" spans="1:24">
      <c r="A569" s="1">
        <v>3093</v>
      </c>
      <c r="B569" s="13">
        <v>40543</v>
      </c>
      <c r="C569" s="15">
        <v>64000022</v>
      </c>
      <c r="D569" s="2" t="s">
        <v>543</v>
      </c>
      <c r="E569" s="2" t="s">
        <v>546</v>
      </c>
      <c r="F569" s="12">
        <v>780.9</v>
      </c>
      <c r="G569" s="12">
        <v>0</v>
      </c>
      <c r="H569" s="26" t="str">
        <f>MID(Tabla_Gtos_Ingresos7[[#This Row],[Subcuenta]],1,4)</f>
        <v>6400</v>
      </c>
      <c r="I569" s="27">
        <f>VALUE(MID(Tabla_Gtos_Ingresos7[[#This Row],[4 digitos]],1,3))</f>
        <v>640</v>
      </c>
      <c r="J569" s="27">
        <f>VALUE(MID(Tabla_Gtos_Ingresos7[[#This Row],[3 digitos]],1,2))</f>
        <v>64</v>
      </c>
      <c r="K569" s="28" t="str">
        <f>VLOOKUP(Tabla_Gtos_Ingresos7[[#This Row],[3 digitos]],PGC_Gtos_e_Ingresos[],4,FALSE)</f>
        <v>6.a</v>
      </c>
      <c r="L569" s="30" t="str">
        <f>VLOOKUP(Tabla_Gtos_Ingresos7[[#This Row],[Grupo 1]],Tabla3[],4,FALSE)</f>
        <v>6. Gtos de Personal</v>
      </c>
      <c r="M569" s="30" t="str">
        <f>VLOOKUP(Tabla_Gtos_Ingresos7[[#This Row],[Grupo 1]],Tabla3[],5,FALSE)</f>
        <v>6.a Sueldos y Salarios</v>
      </c>
      <c r="N569" s="28" t="str">
        <f>VLOOKUP(Tabla_Gtos_Ingresos7[[#This Row],[Grupo 1]],Tabla3[],10,FALSE)</f>
        <v>G</v>
      </c>
      <c r="O569" s="28" t="str">
        <f>VLOOKUP(Tabla_Gtos_Ingresos7[[#This Row],[Grupo 1]],Tabla3[],6,FALSE)</f>
        <v>Explotación</v>
      </c>
      <c r="P569" s="28">
        <f>VLOOKUP(Tabla_Gtos_Ingresos7[[#This Row],[Grupo 1]],Tabla3[],2,FALSE)</f>
        <v>6</v>
      </c>
      <c r="Q569" s="29" t="str">
        <f>VLOOKUP(Tabla_Gtos_Ingresos7[[#This Row],[3 digitos]],PGC_Gtos_e_Ingresos[],2,FALSE)</f>
        <v xml:space="preserve"> Sueldos y salarios</v>
      </c>
      <c r="R569" s="30" t="str">
        <f>Tabla_Gtos_Ingresos7[[#This Row],[3 digitos]]&amp;"/"&amp;Tabla_Gtos_Ingresos7[[#This Row],[Nombre cuenta]]</f>
        <v>640/ Sueldos y salarios</v>
      </c>
      <c r="S569" s="30">
        <f>YEAR(Tabla_Gtos_Ingresos7[[#This Row],[Fecha]])</f>
        <v>2010</v>
      </c>
      <c r="T569" s="27">
        <f>MONTH(Tabla_Gtos_Ingresos7[[#This Row],[Fecha]])</f>
        <v>12</v>
      </c>
      <c r="U569" s="30">
        <f>ROUNDUP(MONTH(Tabla_Gtos_Ingresos7[[#This Row],[Fecha]])/3, 0)</f>
        <v>4</v>
      </c>
      <c r="V569" s="30">
        <f>WEEKNUM(Tabla_Gtos_Ingresos7[[#This Row],[Fecha]])</f>
        <v>53</v>
      </c>
      <c r="W569" s="30">
        <f>(Tabla_Gtos_Ingresos7[[#This Row],[Factor]]*Tabla_Gtos_Ingresos7[[#This Row],[Haber]])+(Tabla_Gtos_Ingresos7[[#This Row],[Factor]]*Tabla_Gtos_Ingresos7[[#This Row],[Debe]])</f>
        <v>-780.9</v>
      </c>
      <c r="X569" s="30">
        <f>VLOOKUP(Tabla_Gtos_Ingresos7[[#This Row],[3 digitos]],PGC_Gtos_e_Ingresos[],3,FALSE)</f>
        <v>-1</v>
      </c>
    </row>
    <row r="570" spans="1:24">
      <c r="A570" s="1">
        <v>3155</v>
      </c>
      <c r="B570" s="13">
        <v>40543</v>
      </c>
      <c r="C570" s="15">
        <v>68100000</v>
      </c>
      <c r="D570" s="1" t="s">
        <v>35</v>
      </c>
      <c r="E570" s="1" t="s">
        <v>36</v>
      </c>
      <c r="F570" s="12">
        <v>254.43</v>
      </c>
      <c r="G570" s="12">
        <v>0</v>
      </c>
      <c r="H570" s="26" t="str">
        <f>MID(Tabla_Gtos_Ingresos7[[#This Row],[Subcuenta]],1,4)</f>
        <v>6810</v>
      </c>
      <c r="I570" s="27">
        <f>VALUE(MID(Tabla_Gtos_Ingresos7[[#This Row],[4 digitos]],1,3))</f>
        <v>681</v>
      </c>
      <c r="J570" s="27">
        <f>VALUE(MID(Tabla_Gtos_Ingresos7[[#This Row],[3 digitos]],1,2))</f>
        <v>68</v>
      </c>
      <c r="K570" s="28" t="str">
        <f>VLOOKUP(Tabla_Gtos_Ingresos7[[#This Row],[3 digitos]],PGC_Gtos_e_Ingresos[],4,FALSE)</f>
        <v>8.</v>
      </c>
      <c r="L570" s="30" t="str">
        <f>VLOOKUP(Tabla_Gtos_Ingresos7[[#This Row],[Grupo 1]],Tabla3[],4,FALSE)</f>
        <v>8. Amortización del Inmovilizado</v>
      </c>
      <c r="M570" s="30" t="str">
        <f>VLOOKUP(Tabla_Gtos_Ingresos7[[#This Row],[Grupo 1]],Tabla3[],5,FALSE)</f>
        <v>8. Amortización del Inmovilizado</v>
      </c>
      <c r="N570" s="28" t="str">
        <f>VLOOKUP(Tabla_Gtos_Ingresos7[[#This Row],[Grupo 1]],Tabla3[],10,FALSE)</f>
        <v>G</v>
      </c>
      <c r="O570" s="28" t="str">
        <f>VLOOKUP(Tabla_Gtos_Ingresos7[[#This Row],[Grupo 1]],Tabla3[],6,FALSE)</f>
        <v>Explotación</v>
      </c>
      <c r="P570" s="28">
        <f>VLOOKUP(Tabla_Gtos_Ingresos7[[#This Row],[Grupo 1]],Tabla3[],2,FALSE)</f>
        <v>8</v>
      </c>
      <c r="Q570" s="29" t="str">
        <f>VLOOKUP(Tabla_Gtos_Ingresos7[[#This Row],[3 digitos]],PGC_Gtos_e_Ingresos[],2,FALSE)</f>
        <v xml:space="preserve"> Amortización del inmovilizado material</v>
      </c>
      <c r="R570" s="30" t="str">
        <f>Tabla_Gtos_Ingresos7[[#This Row],[3 digitos]]&amp;"/"&amp;Tabla_Gtos_Ingresos7[[#This Row],[Nombre cuenta]]</f>
        <v>681/ Amortización del inmovilizado material</v>
      </c>
      <c r="S570" s="30">
        <f>YEAR(Tabla_Gtos_Ingresos7[[#This Row],[Fecha]])</f>
        <v>2010</v>
      </c>
      <c r="T570" s="27">
        <f>MONTH(Tabla_Gtos_Ingresos7[[#This Row],[Fecha]])</f>
        <v>12</v>
      </c>
      <c r="U570" s="30">
        <f>ROUNDUP(MONTH(Tabla_Gtos_Ingresos7[[#This Row],[Fecha]])/3, 0)</f>
        <v>4</v>
      </c>
      <c r="V570" s="30">
        <f>WEEKNUM(Tabla_Gtos_Ingresos7[[#This Row],[Fecha]])</f>
        <v>53</v>
      </c>
      <c r="W570" s="30">
        <f>(Tabla_Gtos_Ingresos7[[#This Row],[Factor]]*Tabla_Gtos_Ingresos7[[#This Row],[Haber]])+(Tabla_Gtos_Ingresos7[[#This Row],[Factor]]*Tabla_Gtos_Ingresos7[[#This Row],[Debe]])</f>
        <v>-254.43</v>
      </c>
      <c r="X570" s="30">
        <f>VLOOKUP(Tabla_Gtos_Ingresos7[[#This Row],[3 digitos]],PGC_Gtos_e_Ingresos[],3,FALSE)</f>
        <v>-1</v>
      </c>
    </row>
    <row r="571" spans="1:24">
      <c r="A571" s="1">
        <v>3156</v>
      </c>
      <c r="B571" s="13">
        <v>40543</v>
      </c>
      <c r="C571" s="15">
        <v>68100001</v>
      </c>
      <c r="D571" s="1" t="s">
        <v>35</v>
      </c>
      <c r="E571" s="1" t="s">
        <v>37</v>
      </c>
      <c r="F571" s="12">
        <v>1436.05</v>
      </c>
      <c r="G571" s="12">
        <v>0</v>
      </c>
      <c r="H571" s="26" t="str">
        <f>MID(Tabla_Gtos_Ingresos7[[#This Row],[Subcuenta]],1,4)</f>
        <v>6810</v>
      </c>
      <c r="I571" s="27">
        <f>VALUE(MID(Tabla_Gtos_Ingresos7[[#This Row],[4 digitos]],1,3))</f>
        <v>681</v>
      </c>
      <c r="J571" s="27">
        <f>VALUE(MID(Tabla_Gtos_Ingresos7[[#This Row],[3 digitos]],1,2))</f>
        <v>68</v>
      </c>
      <c r="K571" s="28" t="str">
        <f>VLOOKUP(Tabla_Gtos_Ingresos7[[#This Row],[3 digitos]],PGC_Gtos_e_Ingresos[],4,FALSE)</f>
        <v>8.</v>
      </c>
      <c r="L571" s="30" t="str">
        <f>VLOOKUP(Tabla_Gtos_Ingresos7[[#This Row],[Grupo 1]],Tabla3[],4,FALSE)</f>
        <v>8. Amortización del Inmovilizado</v>
      </c>
      <c r="M571" s="30" t="str">
        <f>VLOOKUP(Tabla_Gtos_Ingresos7[[#This Row],[Grupo 1]],Tabla3[],5,FALSE)</f>
        <v>8. Amortización del Inmovilizado</v>
      </c>
      <c r="N571" s="28" t="str">
        <f>VLOOKUP(Tabla_Gtos_Ingresos7[[#This Row],[Grupo 1]],Tabla3[],10,FALSE)</f>
        <v>G</v>
      </c>
      <c r="O571" s="28" t="str">
        <f>VLOOKUP(Tabla_Gtos_Ingresos7[[#This Row],[Grupo 1]],Tabla3[],6,FALSE)</f>
        <v>Explotación</v>
      </c>
      <c r="P571" s="28">
        <f>VLOOKUP(Tabla_Gtos_Ingresos7[[#This Row],[Grupo 1]],Tabla3[],2,FALSE)</f>
        <v>8</v>
      </c>
      <c r="Q571" s="29" t="str">
        <f>VLOOKUP(Tabla_Gtos_Ingresos7[[#This Row],[3 digitos]],PGC_Gtos_e_Ingresos[],2,FALSE)</f>
        <v xml:space="preserve"> Amortización del inmovilizado material</v>
      </c>
      <c r="R571" s="30" t="str">
        <f>Tabla_Gtos_Ingresos7[[#This Row],[3 digitos]]&amp;"/"&amp;Tabla_Gtos_Ingresos7[[#This Row],[Nombre cuenta]]</f>
        <v>681/ Amortización del inmovilizado material</v>
      </c>
      <c r="S571" s="30">
        <f>YEAR(Tabla_Gtos_Ingresos7[[#This Row],[Fecha]])</f>
        <v>2010</v>
      </c>
      <c r="T571" s="27">
        <f>MONTH(Tabla_Gtos_Ingresos7[[#This Row],[Fecha]])</f>
        <v>12</v>
      </c>
      <c r="U571" s="30">
        <f>ROUNDUP(MONTH(Tabla_Gtos_Ingresos7[[#This Row],[Fecha]])/3, 0)</f>
        <v>4</v>
      </c>
      <c r="V571" s="30">
        <f>WEEKNUM(Tabla_Gtos_Ingresos7[[#This Row],[Fecha]])</f>
        <v>53</v>
      </c>
      <c r="W571" s="30">
        <f>(Tabla_Gtos_Ingresos7[[#This Row],[Factor]]*Tabla_Gtos_Ingresos7[[#This Row],[Haber]])+(Tabla_Gtos_Ingresos7[[#This Row],[Factor]]*Tabla_Gtos_Ingresos7[[#This Row],[Debe]])</f>
        <v>-1436.05</v>
      </c>
      <c r="X571" s="30">
        <f>VLOOKUP(Tabla_Gtos_Ingresos7[[#This Row],[3 digitos]],PGC_Gtos_e_Ingresos[],3,FALSE)</f>
        <v>-1</v>
      </c>
    </row>
    <row r="572" spans="1:24">
      <c r="A572" s="1">
        <v>3185</v>
      </c>
      <c r="B572" s="13">
        <v>40543</v>
      </c>
      <c r="C572" s="15">
        <v>68100002</v>
      </c>
      <c r="D572" s="1" t="s">
        <v>35</v>
      </c>
      <c r="E572" s="1" t="s">
        <v>38</v>
      </c>
      <c r="F572" s="12">
        <v>35.770000000000003</v>
      </c>
      <c r="G572" s="12">
        <v>0</v>
      </c>
      <c r="H572" s="26" t="str">
        <f>MID(Tabla_Gtos_Ingresos7[[#This Row],[Subcuenta]],1,4)</f>
        <v>6810</v>
      </c>
      <c r="I572" s="27">
        <f>VALUE(MID(Tabla_Gtos_Ingresos7[[#This Row],[4 digitos]],1,3))</f>
        <v>681</v>
      </c>
      <c r="J572" s="27">
        <f>VALUE(MID(Tabla_Gtos_Ingresos7[[#This Row],[3 digitos]],1,2))</f>
        <v>68</v>
      </c>
      <c r="K572" s="28" t="str">
        <f>VLOOKUP(Tabla_Gtos_Ingresos7[[#This Row],[3 digitos]],PGC_Gtos_e_Ingresos[],4,FALSE)</f>
        <v>8.</v>
      </c>
      <c r="L572" s="30" t="str">
        <f>VLOOKUP(Tabla_Gtos_Ingresos7[[#This Row],[Grupo 1]],Tabla3[],4,FALSE)</f>
        <v>8. Amortización del Inmovilizado</v>
      </c>
      <c r="M572" s="30" t="str">
        <f>VLOOKUP(Tabla_Gtos_Ingresos7[[#This Row],[Grupo 1]],Tabla3[],5,FALSE)</f>
        <v>8. Amortización del Inmovilizado</v>
      </c>
      <c r="N572" s="28" t="str">
        <f>VLOOKUP(Tabla_Gtos_Ingresos7[[#This Row],[Grupo 1]],Tabla3[],10,FALSE)</f>
        <v>G</v>
      </c>
      <c r="O572" s="28" t="str">
        <f>VLOOKUP(Tabla_Gtos_Ingresos7[[#This Row],[Grupo 1]],Tabla3[],6,FALSE)</f>
        <v>Explotación</v>
      </c>
      <c r="P572" s="28">
        <f>VLOOKUP(Tabla_Gtos_Ingresos7[[#This Row],[Grupo 1]],Tabla3[],2,FALSE)</f>
        <v>8</v>
      </c>
      <c r="Q572" s="29" t="str">
        <f>VLOOKUP(Tabla_Gtos_Ingresos7[[#This Row],[3 digitos]],PGC_Gtos_e_Ingresos[],2,FALSE)</f>
        <v xml:space="preserve"> Amortización del inmovilizado material</v>
      </c>
      <c r="R572" s="30" t="str">
        <f>Tabla_Gtos_Ingresos7[[#This Row],[3 digitos]]&amp;"/"&amp;Tabla_Gtos_Ingresos7[[#This Row],[Nombre cuenta]]</f>
        <v>681/ Amortización del inmovilizado material</v>
      </c>
      <c r="S572" s="30">
        <f>YEAR(Tabla_Gtos_Ingresos7[[#This Row],[Fecha]])</f>
        <v>2010</v>
      </c>
      <c r="T572" s="27">
        <f>MONTH(Tabla_Gtos_Ingresos7[[#This Row],[Fecha]])</f>
        <v>12</v>
      </c>
      <c r="U572" s="30">
        <f>ROUNDUP(MONTH(Tabla_Gtos_Ingresos7[[#This Row],[Fecha]])/3, 0)</f>
        <v>4</v>
      </c>
      <c r="V572" s="30">
        <f>WEEKNUM(Tabla_Gtos_Ingresos7[[#This Row],[Fecha]])</f>
        <v>53</v>
      </c>
      <c r="W572" s="30">
        <f>(Tabla_Gtos_Ingresos7[[#This Row],[Factor]]*Tabla_Gtos_Ingresos7[[#This Row],[Haber]])+(Tabla_Gtos_Ingresos7[[#This Row],[Factor]]*Tabla_Gtos_Ingresos7[[#This Row],[Debe]])</f>
        <v>-35.770000000000003</v>
      </c>
      <c r="X572" s="30">
        <f>VLOOKUP(Tabla_Gtos_Ingresos7[[#This Row],[3 digitos]],PGC_Gtos_e_Ingresos[],3,FALSE)</f>
        <v>-1</v>
      </c>
    </row>
    <row r="573" spans="1:24">
      <c r="A573" s="1">
        <v>3193</v>
      </c>
      <c r="B573" s="13">
        <v>40543</v>
      </c>
      <c r="C573" s="15">
        <v>68100003</v>
      </c>
      <c r="D573" s="1" t="s">
        <v>35</v>
      </c>
      <c r="E573" s="1" t="s">
        <v>39</v>
      </c>
      <c r="F573" s="12">
        <v>285.86</v>
      </c>
      <c r="G573" s="12">
        <v>0</v>
      </c>
      <c r="H573" s="26" t="str">
        <f>MID(Tabla_Gtos_Ingresos7[[#This Row],[Subcuenta]],1,4)</f>
        <v>6810</v>
      </c>
      <c r="I573" s="27">
        <f>VALUE(MID(Tabla_Gtos_Ingresos7[[#This Row],[4 digitos]],1,3))</f>
        <v>681</v>
      </c>
      <c r="J573" s="27">
        <f>VALUE(MID(Tabla_Gtos_Ingresos7[[#This Row],[3 digitos]],1,2))</f>
        <v>68</v>
      </c>
      <c r="K573" s="28" t="str">
        <f>VLOOKUP(Tabla_Gtos_Ingresos7[[#This Row],[3 digitos]],PGC_Gtos_e_Ingresos[],4,FALSE)</f>
        <v>8.</v>
      </c>
      <c r="L573" s="30" t="str">
        <f>VLOOKUP(Tabla_Gtos_Ingresos7[[#This Row],[Grupo 1]],Tabla3[],4,FALSE)</f>
        <v>8. Amortización del Inmovilizado</v>
      </c>
      <c r="M573" s="30" t="str">
        <f>VLOOKUP(Tabla_Gtos_Ingresos7[[#This Row],[Grupo 1]],Tabla3[],5,FALSE)</f>
        <v>8. Amortización del Inmovilizado</v>
      </c>
      <c r="N573" s="28" t="str">
        <f>VLOOKUP(Tabla_Gtos_Ingresos7[[#This Row],[Grupo 1]],Tabla3[],10,FALSE)</f>
        <v>G</v>
      </c>
      <c r="O573" s="28" t="str">
        <f>VLOOKUP(Tabla_Gtos_Ingresos7[[#This Row],[Grupo 1]],Tabla3[],6,FALSE)</f>
        <v>Explotación</v>
      </c>
      <c r="P573" s="28">
        <f>VLOOKUP(Tabla_Gtos_Ingresos7[[#This Row],[Grupo 1]],Tabla3[],2,FALSE)</f>
        <v>8</v>
      </c>
      <c r="Q573" s="29" t="str">
        <f>VLOOKUP(Tabla_Gtos_Ingresos7[[#This Row],[3 digitos]],PGC_Gtos_e_Ingresos[],2,FALSE)</f>
        <v xml:space="preserve"> Amortización del inmovilizado material</v>
      </c>
      <c r="R573" s="30" t="str">
        <f>Tabla_Gtos_Ingresos7[[#This Row],[3 digitos]]&amp;"/"&amp;Tabla_Gtos_Ingresos7[[#This Row],[Nombre cuenta]]</f>
        <v>681/ Amortización del inmovilizado material</v>
      </c>
      <c r="S573" s="30">
        <f>YEAR(Tabla_Gtos_Ingresos7[[#This Row],[Fecha]])</f>
        <v>2010</v>
      </c>
      <c r="T573" s="27">
        <f>MONTH(Tabla_Gtos_Ingresos7[[#This Row],[Fecha]])</f>
        <v>12</v>
      </c>
      <c r="U573" s="30">
        <f>ROUNDUP(MONTH(Tabla_Gtos_Ingresos7[[#This Row],[Fecha]])/3, 0)</f>
        <v>4</v>
      </c>
      <c r="V573" s="30">
        <f>WEEKNUM(Tabla_Gtos_Ingresos7[[#This Row],[Fecha]])</f>
        <v>53</v>
      </c>
      <c r="W573" s="30">
        <f>(Tabla_Gtos_Ingresos7[[#This Row],[Factor]]*Tabla_Gtos_Ingresos7[[#This Row],[Haber]])+(Tabla_Gtos_Ingresos7[[#This Row],[Factor]]*Tabla_Gtos_Ingresos7[[#This Row],[Debe]])</f>
        <v>-285.86</v>
      </c>
      <c r="X573" s="30">
        <f>VLOOKUP(Tabla_Gtos_Ingresos7[[#This Row],[3 digitos]],PGC_Gtos_e_Ingresos[],3,FALSE)</f>
        <v>-1</v>
      </c>
    </row>
    <row r="574" spans="1:24">
      <c r="A574" s="1">
        <v>3200</v>
      </c>
      <c r="B574" s="13">
        <v>40543</v>
      </c>
      <c r="C574" s="15">
        <v>68100004</v>
      </c>
      <c r="D574" s="1" t="s">
        <v>35</v>
      </c>
      <c r="E574" s="1" t="s">
        <v>40</v>
      </c>
      <c r="F574" s="12">
        <v>16734.46</v>
      </c>
      <c r="G574" s="12">
        <v>0</v>
      </c>
      <c r="H574" s="26" t="str">
        <f>MID(Tabla_Gtos_Ingresos7[[#This Row],[Subcuenta]],1,4)</f>
        <v>6810</v>
      </c>
      <c r="I574" s="27">
        <f>VALUE(MID(Tabla_Gtos_Ingresos7[[#This Row],[4 digitos]],1,3))</f>
        <v>681</v>
      </c>
      <c r="J574" s="27">
        <f>VALUE(MID(Tabla_Gtos_Ingresos7[[#This Row],[3 digitos]],1,2))</f>
        <v>68</v>
      </c>
      <c r="K574" s="28" t="str">
        <f>VLOOKUP(Tabla_Gtos_Ingresos7[[#This Row],[3 digitos]],PGC_Gtos_e_Ingresos[],4,FALSE)</f>
        <v>8.</v>
      </c>
      <c r="L574" s="30" t="str">
        <f>VLOOKUP(Tabla_Gtos_Ingresos7[[#This Row],[Grupo 1]],Tabla3[],4,FALSE)</f>
        <v>8. Amortización del Inmovilizado</v>
      </c>
      <c r="M574" s="30" t="str">
        <f>VLOOKUP(Tabla_Gtos_Ingresos7[[#This Row],[Grupo 1]],Tabla3[],5,FALSE)</f>
        <v>8. Amortización del Inmovilizado</v>
      </c>
      <c r="N574" s="28" t="str">
        <f>VLOOKUP(Tabla_Gtos_Ingresos7[[#This Row],[Grupo 1]],Tabla3[],10,FALSE)</f>
        <v>G</v>
      </c>
      <c r="O574" s="28" t="str">
        <f>VLOOKUP(Tabla_Gtos_Ingresos7[[#This Row],[Grupo 1]],Tabla3[],6,FALSE)</f>
        <v>Explotación</v>
      </c>
      <c r="P574" s="28">
        <f>VLOOKUP(Tabla_Gtos_Ingresos7[[#This Row],[Grupo 1]],Tabla3[],2,FALSE)</f>
        <v>8</v>
      </c>
      <c r="Q574" s="29" t="str">
        <f>VLOOKUP(Tabla_Gtos_Ingresos7[[#This Row],[3 digitos]],PGC_Gtos_e_Ingresos[],2,FALSE)</f>
        <v xml:space="preserve"> Amortización del inmovilizado material</v>
      </c>
      <c r="R574" s="30" t="str">
        <f>Tabla_Gtos_Ingresos7[[#This Row],[3 digitos]]&amp;"/"&amp;Tabla_Gtos_Ingresos7[[#This Row],[Nombre cuenta]]</f>
        <v>681/ Amortización del inmovilizado material</v>
      </c>
      <c r="S574" s="30">
        <f>YEAR(Tabla_Gtos_Ingresos7[[#This Row],[Fecha]])</f>
        <v>2010</v>
      </c>
      <c r="T574" s="27">
        <f>MONTH(Tabla_Gtos_Ingresos7[[#This Row],[Fecha]])</f>
        <v>12</v>
      </c>
      <c r="U574" s="30">
        <f>ROUNDUP(MONTH(Tabla_Gtos_Ingresos7[[#This Row],[Fecha]])/3, 0)</f>
        <v>4</v>
      </c>
      <c r="V574" s="30">
        <f>WEEKNUM(Tabla_Gtos_Ingresos7[[#This Row],[Fecha]])</f>
        <v>53</v>
      </c>
      <c r="W574" s="30">
        <f>(Tabla_Gtos_Ingresos7[[#This Row],[Factor]]*Tabla_Gtos_Ingresos7[[#This Row],[Haber]])+(Tabla_Gtos_Ingresos7[[#This Row],[Factor]]*Tabla_Gtos_Ingresos7[[#This Row],[Debe]])</f>
        <v>-16734.46</v>
      </c>
      <c r="X574" s="30">
        <f>VLOOKUP(Tabla_Gtos_Ingresos7[[#This Row],[3 digitos]],PGC_Gtos_e_Ingresos[],3,FALSE)</f>
        <v>-1</v>
      </c>
    </row>
    <row r="575" spans="1:24">
      <c r="A575" s="1">
        <v>3202</v>
      </c>
      <c r="B575" s="13">
        <v>40543</v>
      </c>
      <c r="C575" s="15">
        <v>68100005</v>
      </c>
      <c r="D575" s="1" t="s">
        <v>35</v>
      </c>
      <c r="E575" s="1" t="s">
        <v>41</v>
      </c>
      <c r="F575" s="12">
        <v>237.47</v>
      </c>
      <c r="G575" s="12">
        <v>0</v>
      </c>
      <c r="H575" s="26" t="str">
        <f>MID(Tabla_Gtos_Ingresos7[[#This Row],[Subcuenta]],1,4)</f>
        <v>6810</v>
      </c>
      <c r="I575" s="27">
        <f>VALUE(MID(Tabla_Gtos_Ingresos7[[#This Row],[4 digitos]],1,3))</f>
        <v>681</v>
      </c>
      <c r="J575" s="27">
        <f>VALUE(MID(Tabla_Gtos_Ingresos7[[#This Row],[3 digitos]],1,2))</f>
        <v>68</v>
      </c>
      <c r="K575" s="28" t="str">
        <f>VLOOKUP(Tabla_Gtos_Ingresos7[[#This Row],[3 digitos]],PGC_Gtos_e_Ingresos[],4,FALSE)</f>
        <v>8.</v>
      </c>
      <c r="L575" s="30" t="str">
        <f>VLOOKUP(Tabla_Gtos_Ingresos7[[#This Row],[Grupo 1]],Tabla3[],4,FALSE)</f>
        <v>8. Amortización del Inmovilizado</v>
      </c>
      <c r="M575" s="30" t="str">
        <f>VLOOKUP(Tabla_Gtos_Ingresos7[[#This Row],[Grupo 1]],Tabla3[],5,FALSE)</f>
        <v>8. Amortización del Inmovilizado</v>
      </c>
      <c r="N575" s="28" t="str">
        <f>VLOOKUP(Tabla_Gtos_Ingresos7[[#This Row],[Grupo 1]],Tabla3[],10,FALSE)</f>
        <v>G</v>
      </c>
      <c r="O575" s="28" t="str">
        <f>VLOOKUP(Tabla_Gtos_Ingresos7[[#This Row],[Grupo 1]],Tabla3[],6,FALSE)</f>
        <v>Explotación</v>
      </c>
      <c r="P575" s="28">
        <f>VLOOKUP(Tabla_Gtos_Ingresos7[[#This Row],[Grupo 1]],Tabla3[],2,FALSE)</f>
        <v>8</v>
      </c>
      <c r="Q575" s="29" t="str">
        <f>VLOOKUP(Tabla_Gtos_Ingresos7[[#This Row],[3 digitos]],PGC_Gtos_e_Ingresos[],2,FALSE)</f>
        <v xml:space="preserve"> Amortización del inmovilizado material</v>
      </c>
      <c r="R575" s="30" t="str">
        <f>Tabla_Gtos_Ingresos7[[#This Row],[3 digitos]]&amp;"/"&amp;Tabla_Gtos_Ingresos7[[#This Row],[Nombre cuenta]]</f>
        <v>681/ Amortización del inmovilizado material</v>
      </c>
      <c r="S575" s="30">
        <f>YEAR(Tabla_Gtos_Ingresos7[[#This Row],[Fecha]])</f>
        <v>2010</v>
      </c>
      <c r="T575" s="27">
        <f>MONTH(Tabla_Gtos_Ingresos7[[#This Row],[Fecha]])</f>
        <v>12</v>
      </c>
      <c r="U575" s="30">
        <f>ROUNDUP(MONTH(Tabla_Gtos_Ingresos7[[#This Row],[Fecha]])/3, 0)</f>
        <v>4</v>
      </c>
      <c r="V575" s="30">
        <f>WEEKNUM(Tabla_Gtos_Ingresos7[[#This Row],[Fecha]])</f>
        <v>53</v>
      </c>
      <c r="W575" s="30">
        <f>(Tabla_Gtos_Ingresos7[[#This Row],[Factor]]*Tabla_Gtos_Ingresos7[[#This Row],[Haber]])+(Tabla_Gtos_Ingresos7[[#This Row],[Factor]]*Tabla_Gtos_Ingresos7[[#This Row],[Debe]])</f>
        <v>-237.47</v>
      </c>
      <c r="X575" s="30">
        <f>VLOOKUP(Tabla_Gtos_Ingresos7[[#This Row],[3 digitos]],PGC_Gtos_e_Ingresos[],3,FALSE)</f>
        <v>-1</v>
      </c>
    </row>
    <row r="576" spans="1:24">
      <c r="A576" s="1">
        <v>3206</v>
      </c>
      <c r="B576" s="13">
        <v>40543</v>
      </c>
      <c r="C576" s="15">
        <v>68100006</v>
      </c>
      <c r="D576" s="1" t="s">
        <v>35</v>
      </c>
      <c r="E576" s="1" t="s">
        <v>42</v>
      </c>
      <c r="F576" s="12">
        <v>46.13</v>
      </c>
      <c r="G576" s="12">
        <v>0</v>
      </c>
      <c r="H576" s="26" t="str">
        <f>MID(Tabla_Gtos_Ingresos7[[#This Row],[Subcuenta]],1,4)</f>
        <v>6810</v>
      </c>
      <c r="I576" s="27">
        <f>VALUE(MID(Tabla_Gtos_Ingresos7[[#This Row],[4 digitos]],1,3))</f>
        <v>681</v>
      </c>
      <c r="J576" s="27">
        <f>VALUE(MID(Tabla_Gtos_Ingresos7[[#This Row],[3 digitos]],1,2))</f>
        <v>68</v>
      </c>
      <c r="K576" s="28" t="str">
        <f>VLOOKUP(Tabla_Gtos_Ingresos7[[#This Row],[3 digitos]],PGC_Gtos_e_Ingresos[],4,FALSE)</f>
        <v>8.</v>
      </c>
      <c r="L576" s="30" t="str">
        <f>VLOOKUP(Tabla_Gtos_Ingresos7[[#This Row],[Grupo 1]],Tabla3[],4,FALSE)</f>
        <v>8. Amortización del Inmovilizado</v>
      </c>
      <c r="M576" s="30" t="str">
        <f>VLOOKUP(Tabla_Gtos_Ingresos7[[#This Row],[Grupo 1]],Tabla3[],5,FALSE)</f>
        <v>8. Amortización del Inmovilizado</v>
      </c>
      <c r="N576" s="28" t="str">
        <f>VLOOKUP(Tabla_Gtos_Ingresos7[[#This Row],[Grupo 1]],Tabla3[],10,FALSE)</f>
        <v>G</v>
      </c>
      <c r="O576" s="28" t="str">
        <f>VLOOKUP(Tabla_Gtos_Ingresos7[[#This Row],[Grupo 1]],Tabla3[],6,FALSE)</f>
        <v>Explotación</v>
      </c>
      <c r="P576" s="28">
        <f>VLOOKUP(Tabla_Gtos_Ingresos7[[#This Row],[Grupo 1]],Tabla3[],2,FALSE)</f>
        <v>8</v>
      </c>
      <c r="Q576" s="29" t="str">
        <f>VLOOKUP(Tabla_Gtos_Ingresos7[[#This Row],[3 digitos]],PGC_Gtos_e_Ingresos[],2,FALSE)</f>
        <v xml:space="preserve"> Amortización del inmovilizado material</v>
      </c>
      <c r="R576" s="30" t="str">
        <f>Tabla_Gtos_Ingresos7[[#This Row],[3 digitos]]&amp;"/"&amp;Tabla_Gtos_Ingresos7[[#This Row],[Nombre cuenta]]</f>
        <v>681/ Amortización del inmovilizado material</v>
      </c>
      <c r="S576" s="30">
        <f>YEAR(Tabla_Gtos_Ingresos7[[#This Row],[Fecha]])</f>
        <v>2010</v>
      </c>
      <c r="T576" s="27">
        <f>MONTH(Tabla_Gtos_Ingresos7[[#This Row],[Fecha]])</f>
        <v>12</v>
      </c>
      <c r="U576" s="30">
        <f>ROUNDUP(MONTH(Tabla_Gtos_Ingresos7[[#This Row],[Fecha]])/3, 0)</f>
        <v>4</v>
      </c>
      <c r="V576" s="30">
        <f>WEEKNUM(Tabla_Gtos_Ingresos7[[#This Row],[Fecha]])</f>
        <v>53</v>
      </c>
      <c r="W576" s="30">
        <f>(Tabla_Gtos_Ingresos7[[#This Row],[Factor]]*Tabla_Gtos_Ingresos7[[#This Row],[Haber]])+(Tabla_Gtos_Ingresos7[[#This Row],[Factor]]*Tabla_Gtos_Ingresos7[[#This Row],[Debe]])</f>
        <v>-46.13</v>
      </c>
      <c r="X576" s="30">
        <f>VLOOKUP(Tabla_Gtos_Ingresos7[[#This Row],[3 digitos]],PGC_Gtos_e_Ingresos[],3,FALSE)</f>
        <v>-1</v>
      </c>
    </row>
    <row r="577" spans="1:24">
      <c r="A577" s="1">
        <v>3207</v>
      </c>
      <c r="B577" s="13">
        <v>40543</v>
      </c>
      <c r="C577" s="15">
        <v>68100007</v>
      </c>
      <c r="D577" s="1" t="s">
        <v>35</v>
      </c>
      <c r="E577" s="1" t="s">
        <v>43</v>
      </c>
      <c r="F577" s="12">
        <v>64.98</v>
      </c>
      <c r="G577" s="12">
        <v>0</v>
      </c>
      <c r="H577" s="26" t="str">
        <f>MID(Tabla_Gtos_Ingresos7[[#This Row],[Subcuenta]],1,4)</f>
        <v>6810</v>
      </c>
      <c r="I577" s="27">
        <f>VALUE(MID(Tabla_Gtos_Ingresos7[[#This Row],[4 digitos]],1,3))</f>
        <v>681</v>
      </c>
      <c r="J577" s="27">
        <f>VALUE(MID(Tabla_Gtos_Ingresos7[[#This Row],[3 digitos]],1,2))</f>
        <v>68</v>
      </c>
      <c r="K577" s="28" t="str">
        <f>VLOOKUP(Tabla_Gtos_Ingresos7[[#This Row],[3 digitos]],PGC_Gtos_e_Ingresos[],4,FALSE)</f>
        <v>8.</v>
      </c>
      <c r="L577" s="30" t="str">
        <f>VLOOKUP(Tabla_Gtos_Ingresos7[[#This Row],[Grupo 1]],Tabla3[],4,FALSE)</f>
        <v>8. Amortización del Inmovilizado</v>
      </c>
      <c r="M577" s="30" t="str">
        <f>VLOOKUP(Tabla_Gtos_Ingresos7[[#This Row],[Grupo 1]],Tabla3[],5,FALSE)</f>
        <v>8. Amortización del Inmovilizado</v>
      </c>
      <c r="N577" s="28" t="str">
        <f>VLOOKUP(Tabla_Gtos_Ingresos7[[#This Row],[Grupo 1]],Tabla3[],10,FALSE)</f>
        <v>G</v>
      </c>
      <c r="O577" s="28" t="str">
        <f>VLOOKUP(Tabla_Gtos_Ingresos7[[#This Row],[Grupo 1]],Tabla3[],6,FALSE)</f>
        <v>Explotación</v>
      </c>
      <c r="P577" s="28">
        <f>VLOOKUP(Tabla_Gtos_Ingresos7[[#This Row],[Grupo 1]],Tabla3[],2,FALSE)</f>
        <v>8</v>
      </c>
      <c r="Q577" s="29" t="str">
        <f>VLOOKUP(Tabla_Gtos_Ingresos7[[#This Row],[3 digitos]],PGC_Gtos_e_Ingresos[],2,FALSE)</f>
        <v xml:space="preserve"> Amortización del inmovilizado material</v>
      </c>
      <c r="R577" s="30" t="str">
        <f>Tabla_Gtos_Ingresos7[[#This Row],[3 digitos]]&amp;"/"&amp;Tabla_Gtos_Ingresos7[[#This Row],[Nombre cuenta]]</f>
        <v>681/ Amortización del inmovilizado material</v>
      </c>
      <c r="S577" s="30">
        <f>YEAR(Tabla_Gtos_Ingresos7[[#This Row],[Fecha]])</f>
        <v>2010</v>
      </c>
      <c r="T577" s="27">
        <f>MONTH(Tabla_Gtos_Ingresos7[[#This Row],[Fecha]])</f>
        <v>12</v>
      </c>
      <c r="U577" s="30">
        <f>ROUNDUP(MONTH(Tabla_Gtos_Ingresos7[[#This Row],[Fecha]])/3, 0)</f>
        <v>4</v>
      </c>
      <c r="V577" s="30">
        <f>WEEKNUM(Tabla_Gtos_Ingresos7[[#This Row],[Fecha]])</f>
        <v>53</v>
      </c>
      <c r="W577" s="30">
        <f>(Tabla_Gtos_Ingresos7[[#This Row],[Factor]]*Tabla_Gtos_Ingresos7[[#This Row],[Haber]])+(Tabla_Gtos_Ingresos7[[#This Row],[Factor]]*Tabla_Gtos_Ingresos7[[#This Row],[Debe]])</f>
        <v>-64.98</v>
      </c>
      <c r="X577" s="30">
        <f>VLOOKUP(Tabla_Gtos_Ingresos7[[#This Row],[3 digitos]],PGC_Gtos_e_Ingresos[],3,FALSE)</f>
        <v>-1</v>
      </c>
    </row>
    <row r="578" spans="1:24">
      <c r="A578" s="1">
        <v>3208</v>
      </c>
      <c r="B578" s="13">
        <v>40543</v>
      </c>
      <c r="C578" s="15">
        <v>68100008</v>
      </c>
      <c r="D578" s="1" t="s">
        <v>35</v>
      </c>
      <c r="E578" s="1" t="s">
        <v>44</v>
      </c>
      <c r="F578" s="12">
        <v>6.99</v>
      </c>
      <c r="G578" s="12">
        <v>0</v>
      </c>
      <c r="H578" s="26" t="str">
        <f>MID(Tabla_Gtos_Ingresos7[[#This Row],[Subcuenta]],1,4)</f>
        <v>6810</v>
      </c>
      <c r="I578" s="27">
        <f>VALUE(MID(Tabla_Gtos_Ingresos7[[#This Row],[4 digitos]],1,3))</f>
        <v>681</v>
      </c>
      <c r="J578" s="27">
        <f>VALUE(MID(Tabla_Gtos_Ingresos7[[#This Row],[3 digitos]],1,2))</f>
        <v>68</v>
      </c>
      <c r="K578" s="28" t="str">
        <f>VLOOKUP(Tabla_Gtos_Ingresos7[[#This Row],[3 digitos]],PGC_Gtos_e_Ingresos[],4,FALSE)</f>
        <v>8.</v>
      </c>
      <c r="L578" s="30" t="str">
        <f>VLOOKUP(Tabla_Gtos_Ingresos7[[#This Row],[Grupo 1]],Tabla3[],4,FALSE)</f>
        <v>8. Amortización del Inmovilizado</v>
      </c>
      <c r="M578" s="30" t="str">
        <f>VLOOKUP(Tabla_Gtos_Ingresos7[[#This Row],[Grupo 1]],Tabla3[],5,FALSE)</f>
        <v>8. Amortización del Inmovilizado</v>
      </c>
      <c r="N578" s="28" t="str">
        <f>VLOOKUP(Tabla_Gtos_Ingresos7[[#This Row],[Grupo 1]],Tabla3[],10,FALSE)</f>
        <v>G</v>
      </c>
      <c r="O578" s="28" t="str">
        <f>VLOOKUP(Tabla_Gtos_Ingresos7[[#This Row],[Grupo 1]],Tabla3[],6,FALSE)</f>
        <v>Explotación</v>
      </c>
      <c r="P578" s="28">
        <f>VLOOKUP(Tabla_Gtos_Ingresos7[[#This Row],[Grupo 1]],Tabla3[],2,FALSE)</f>
        <v>8</v>
      </c>
      <c r="Q578" s="29" t="str">
        <f>VLOOKUP(Tabla_Gtos_Ingresos7[[#This Row],[3 digitos]],PGC_Gtos_e_Ingresos[],2,FALSE)</f>
        <v xml:space="preserve"> Amortización del inmovilizado material</v>
      </c>
      <c r="R578" s="30" t="str">
        <f>Tabla_Gtos_Ingresos7[[#This Row],[3 digitos]]&amp;"/"&amp;Tabla_Gtos_Ingresos7[[#This Row],[Nombre cuenta]]</f>
        <v>681/ Amortización del inmovilizado material</v>
      </c>
      <c r="S578" s="30">
        <f>YEAR(Tabla_Gtos_Ingresos7[[#This Row],[Fecha]])</f>
        <v>2010</v>
      </c>
      <c r="T578" s="27">
        <f>MONTH(Tabla_Gtos_Ingresos7[[#This Row],[Fecha]])</f>
        <v>12</v>
      </c>
      <c r="U578" s="30">
        <f>ROUNDUP(MONTH(Tabla_Gtos_Ingresos7[[#This Row],[Fecha]])/3, 0)</f>
        <v>4</v>
      </c>
      <c r="V578" s="30">
        <f>WEEKNUM(Tabla_Gtos_Ingresos7[[#This Row],[Fecha]])</f>
        <v>53</v>
      </c>
      <c r="W578" s="30">
        <f>(Tabla_Gtos_Ingresos7[[#This Row],[Factor]]*Tabla_Gtos_Ingresos7[[#This Row],[Haber]])+(Tabla_Gtos_Ingresos7[[#This Row],[Factor]]*Tabla_Gtos_Ingresos7[[#This Row],[Debe]])</f>
        <v>-6.99</v>
      </c>
      <c r="X578" s="30">
        <f>VLOOKUP(Tabla_Gtos_Ingresos7[[#This Row],[3 digitos]],PGC_Gtos_e_Ingresos[],3,FALSE)</f>
        <v>-1</v>
      </c>
    </row>
  </sheetData>
  <pageMargins left="0.7" right="0.7" top="0.75" bottom="0.75" header="0.3" footer="0.3"/>
  <ignoredErrors>
    <ignoredError sqref="H4" unlockedFormula="1"/>
  </ignoredErrors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7"/>
  <sheetViews>
    <sheetView workbookViewId="0">
      <selection activeCell="U24" sqref="U24"/>
    </sheetView>
  </sheetViews>
  <sheetFormatPr baseColWidth="10" defaultRowHeight="12.75"/>
  <cols>
    <col min="1" max="1" width="6.85546875" customWidth="1"/>
    <col min="2" max="2" width="12.140625" customWidth="1"/>
    <col min="3" max="3" width="13.140625" customWidth="1"/>
    <col min="4" max="4" width="7.5703125" customWidth="1"/>
    <col min="9" max="9" width="6.5703125" customWidth="1"/>
    <col min="10" max="10" width="5" customWidth="1"/>
    <col min="11" max="11" width="13.7109375" customWidth="1"/>
    <col min="12" max="12" width="25.5703125" customWidth="1"/>
    <col min="17" max="17" width="4" customWidth="1"/>
    <col min="18" max="18" width="5.28515625" customWidth="1"/>
  </cols>
  <sheetData>
    <row r="1" spans="1:22" ht="15">
      <c r="A1" s="35" t="s">
        <v>74</v>
      </c>
      <c r="B1" s="35"/>
      <c r="C1" s="35"/>
      <c r="D1" s="35"/>
      <c r="I1" s="17" t="s">
        <v>728</v>
      </c>
      <c r="J1" s="17"/>
      <c r="K1" s="17"/>
      <c r="L1" s="17"/>
      <c r="M1" s="17"/>
      <c r="N1" s="17"/>
      <c r="O1" s="17"/>
      <c r="P1" s="17"/>
      <c r="Q1" s="17"/>
      <c r="R1" s="17"/>
      <c r="T1" s="37" t="s">
        <v>880</v>
      </c>
      <c r="U1" s="37"/>
      <c r="V1" s="37"/>
    </row>
    <row r="2" spans="1:22" ht="15">
      <c r="A2" s="35"/>
      <c r="B2" s="35"/>
      <c r="C2" s="35"/>
      <c r="D2" s="35"/>
      <c r="I2" s="17"/>
      <c r="J2" s="17"/>
      <c r="K2" s="17"/>
      <c r="L2" s="17"/>
      <c r="M2" s="17"/>
      <c r="N2" s="17"/>
      <c r="O2" s="17"/>
      <c r="P2" s="17"/>
      <c r="Q2" s="17"/>
      <c r="R2" s="17"/>
      <c r="T2" s="37"/>
      <c r="U2" s="37"/>
      <c r="V2" s="37"/>
    </row>
    <row r="3" spans="1:22" ht="15">
      <c r="I3" s="25" t="s">
        <v>78</v>
      </c>
      <c r="J3" s="25" t="s">
        <v>729</v>
      </c>
      <c r="K3" s="25" t="s">
        <v>730</v>
      </c>
      <c r="L3" s="25" t="s">
        <v>731</v>
      </c>
      <c r="M3" s="25" t="s">
        <v>732</v>
      </c>
      <c r="N3" s="25" t="s">
        <v>733</v>
      </c>
      <c r="O3" s="25" t="s">
        <v>734</v>
      </c>
      <c r="P3" s="25" t="s">
        <v>735</v>
      </c>
      <c r="Q3" s="25" t="s">
        <v>736</v>
      </c>
      <c r="R3" s="36" t="s">
        <v>737</v>
      </c>
      <c r="T3" s="4" t="s">
        <v>742</v>
      </c>
      <c r="U3" s="5" t="s">
        <v>743</v>
      </c>
      <c r="V3" s="24" t="str">
        <f>HYPERLINK(U3,T3)</f>
        <v>N1</v>
      </c>
    </row>
    <row r="4" spans="1:22" ht="15">
      <c r="A4" s="34" t="s">
        <v>75</v>
      </c>
      <c r="B4" s="4" t="s">
        <v>76</v>
      </c>
      <c r="C4" s="4" t="s">
        <v>77</v>
      </c>
      <c r="D4" s="4" t="s">
        <v>78</v>
      </c>
      <c r="I4" s="18" t="s">
        <v>875</v>
      </c>
      <c r="J4" s="19">
        <v>18</v>
      </c>
      <c r="K4" s="18" t="s">
        <v>876</v>
      </c>
      <c r="L4" s="18" t="s">
        <v>877</v>
      </c>
      <c r="M4" s="18" t="s">
        <v>877</v>
      </c>
      <c r="N4" s="18" t="s">
        <v>878</v>
      </c>
      <c r="O4" s="18" t="s">
        <v>863</v>
      </c>
      <c r="P4" s="20" t="s">
        <v>879</v>
      </c>
      <c r="Q4" s="18" t="s">
        <v>863</v>
      </c>
      <c r="R4" s="18" t="s">
        <v>760</v>
      </c>
      <c r="T4" s="4" t="s">
        <v>748</v>
      </c>
      <c r="U4" s="5" t="s">
        <v>749</v>
      </c>
      <c r="V4" s="24" t="str">
        <f t="shared" ref="V4:V20" si="0">HYPERLINK(U4,T4)</f>
        <v>N2</v>
      </c>
    </row>
    <row r="5" spans="1:22" ht="15">
      <c r="A5" s="33">
        <v>600</v>
      </c>
      <c r="B5" s="5" t="s">
        <v>86</v>
      </c>
      <c r="C5" s="6">
        <v>-1</v>
      </c>
      <c r="D5" s="7" t="s">
        <v>87</v>
      </c>
      <c r="I5" s="18" t="s">
        <v>194</v>
      </c>
      <c r="J5" s="19">
        <v>9</v>
      </c>
      <c r="K5" s="18" t="s">
        <v>799</v>
      </c>
      <c r="L5" s="18" t="s">
        <v>800</v>
      </c>
      <c r="M5" s="18" t="s">
        <v>800</v>
      </c>
      <c r="N5" s="18" t="s">
        <v>741</v>
      </c>
      <c r="O5" s="18" t="s">
        <v>801</v>
      </c>
      <c r="P5" s="20" t="s">
        <v>802</v>
      </c>
      <c r="Q5" s="18" t="s">
        <v>801</v>
      </c>
      <c r="R5" s="18" t="s">
        <v>744</v>
      </c>
      <c r="T5" s="4" t="s">
        <v>753</v>
      </c>
      <c r="U5" s="5" t="s">
        <v>754</v>
      </c>
      <c r="V5" s="24" t="str">
        <f t="shared" si="0"/>
        <v>N3</v>
      </c>
    </row>
    <row r="6" spans="1:22" ht="15">
      <c r="A6" s="33">
        <v>601</v>
      </c>
      <c r="B6" s="5" t="s">
        <v>88</v>
      </c>
      <c r="C6" s="6">
        <v>-1</v>
      </c>
      <c r="D6" s="7" t="s">
        <v>89</v>
      </c>
      <c r="I6" s="18" t="s">
        <v>155</v>
      </c>
      <c r="J6" s="19">
        <v>8</v>
      </c>
      <c r="K6" s="18" t="s">
        <v>795</v>
      </c>
      <c r="L6" s="18" t="s">
        <v>796</v>
      </c>
      <c r="M6" s="18" t="s">
        <v>796</v>
      </c>
      <c r="N6" s="18" t="s">
        <v>741</v>
      </c>
      <c r="O6" s="18" t="s">
        <v>797</v>
      </c>
      <c r="P6" s="20" t="s">
        <v>798</v>
      </c>
      <c r="Q6" s="18" t="s">
        <v>797</v>
      </c>
      <c r="R6" s="18" t="s">
        <v>760</v>
      </c>
      <c r="T6" s="4" t="s">
        <v>758</v>
      </c>
      <c r="U6" s="5" t="s">
        <v>759</v>
      </c>
      <c r="V6" s="24" t="str">
        <f t="shared" si="0"/>
        <v>N4</v>
      </c>
    </row>
    <row r="7" spans="1:22" ht="15">
      <c r="A7" s="33">
        <v>602</v>
      </c>
      <c r="B7" s="5" t="s">
        <v>90</v>
      </c>
      <c r="C7" s="6">
        <v>-1</v>
      </c>
      <c r="D7" s="7" t="s">
        <v>89</v>
      </c>
      <c r="I7" s="18" t="s">
        <v>131</v>
      </c>
      <c r="J7" s="19">
        <v>7</v>
      </c>
      <c r="K7" s="18" t="s">
        <v>792</v>
      </c>
      <c r="L7" s="18" t="s">
        <v>784</v>
      </c>
      <c r="M7" s="18" t="s">
        <v>793</v>
      </c>
      <c r="N7" s="18" t="s">
        <v>741</v>
      </c>
      <c r="O7" s="18" t="s">
        <v>786</v>
      </c>
      <c r="P7" s="20" t="s">
        <v>794</v>
      </c>
      <c r="Q7" s="18" t="s">
        <v>786</v>
      </c>
      <c r="R7" s="18" t="s">
        <v>760</v>
      </c>
      <c r="T7" s="4" t="s">
        <v>770</v>
      </c>
      <c r="U7" s="5" t="s">
        <v>771</v>
      </c>
      <c r="V7" s="24" t="str">
        <f t="shared" si="0"/>
        <v>N5</v>
      </c>
    </row>
    <row r="8" spans="1:22" ht="15">
      <c r="A8" s="33">
        <v>606</v>
      </c>
      <c r="B8" s="5" t="s">
        <v>91</v>
      </c>
      <c r="C8" s="6">
        <v>1</v>
      </c>
      <c r="D8" s="7" t="s">
        <v>87</v>
      </c>
      <c r="I8" s="18" t="s">
        <v>129</v>
      </c>
      <c r="J8" s="19">
        <v>7</v>
      </c>
      <c r="K8" s="18" t="s">
        <v>790</v>
      </c>
      <c r="L8" s="18" t="s">
        <v>784</v>
      </c>
      <c r="M8" s="18" t="s">
        <v>791</v>
      </c>
      <c r="N8" s="18" t="s">
        <v>741</v>
      </c>
      <c r="O8" s="18" t="s">
        <v>786</v>
      </c>
      <c r="P8" s="20" t="s">
        <v>787</v>
      </c>
      <c r="Q8" s="18" t="s">
        <v>786</v>
      </c>
      <c r="R8" s="18" t="s">
        <v>760</v>
      </c>
      <c r="T8" s="4" t="s">
        <v>777</v>
      </c>
      <c r="U8" s="5" t="s">
        <v>778</v>
      </c>
      <c r="V8" s="24" t="str">
        <f t="shared" si="0"/>
        <v>N6</v>
      </c>
    </row>
    <row r="9" spans="1:22" ht="15">
      <c r="A9" s="33">
        <v>607</v>
      </c>
      <c r="B9" s="5" t="s">
        <v>92</v>
      </c>
      <c r="C9" s="6">
        <v>-1</v>
      </c>
      <c r="D9" s="7" t="s">
        <v>93</v>
      </c>
      <c r="I9" s="18" t="s">
        <v>112</v>
      </c>
      <c r="J9" s="19">
        <v>7</v>
      </c>
      <c r="K9" s="18" t="s">
        <v>788</v>
      </c>
      <c r="L9" s="18" t="s">
        <v>784</v>
      </c>
      <c r="M9" s="18" t="s">
        <v>789</v>
      </c>
      <c r="N9" s="18" t="s">
        <v>741</v>
      </c>
      <c r="O9" s="18" t="s">
        <v>786</v>
      </c>
      <c r="P9" s="20" t="s">
        <v>787</v>
      </c>
      <c r="Q9" s="18" t="s">
        <v>786</v>
      </c>
      <c r="R9" s="18" t="s">
        <v>760</v>
      </c>
      <c r="T9" s="4" t="s">
        <v>786</v>
      </c>
      <c r="U9" s="5" t="s">
        <v>787</v>
      </c>
      <c r="V9" s="24" t="str">
        <f t="shared" si="0"/>
        <v>N7</v>
      </c>
    </row>
    <row r="10" spans="1:22" ht="15">
      <c r="A10" s="33">
        <v>608</v>
      </c>
      <c r="B10" s="5" t="s">
        <v>94</v>
      </c>
      <c r="C10" s="6">
        <v>1</v>
      </c>
      <c r="D10" s="7" t="s">
        <v>87</v>
      </c>
      <c r="I10" s="18" t="s">
        <v>100</v>
      </c>
      <c r="J10" s="19">
        <v>7</v>
      </c>
      <c r="K10" s="18" t="s">
        <v>783</v>
      </c>
      <c r="L10" s="18" t="s">
        <v>784</v>
      </c>
      <c r="M10" s="18" t="s">
        <v>785</v>
      </c>
      <c r="N10" s="18" t="s">
        <v>741</v>
      </c>
      <c r="O10" s="18" t="s">
        <v>786</v>
      </c>
      <c r="P10" s="20" t="s">
        <v>787</v>
      </c>
      <c r="Q10" s="18" t="s">
        <v>786</v>
      </c>
      <c r="R10" s="18" t="s">
        <v>760</v>
      </c>
      <c r="T10" s="4" t="s">
        <v>797</v>
      </c>
      <c r="U10" s="5" t="s">
        <v>881</v>
      </c>
      <c r="V10" s="24" t="str">
        <f t="shared" si="0"/>
        <v>N8</v>
      </c>
    </row>
    <row r="11" spans="1:22" ht="15">
      <c r="A11" s="33">
        <v>609</v>
      </c>
      <c r="B11" s="5" t="s">
        <v>95</v>
      </c>
      <c r="C11" s="6">
        <v>1</v>
      </c>
      <c r="D11" s="7" t="s">
        <v>87</v>
      </c>
      <c r="I11" s="18" t="s">
        <v>125</v>
      </c>
      <c r="J11" s="19">
        <v>6</v>
      </c>
      <c r="K11" s="18" t="s">
        <v>781</v>
      </c>
      <c r="L11" s="18" t="s">
        <v>775</v>
      </c>
      <c r="M11" s="18" t="s">
        <v>782</v>
      </c>
      <c r="N11" s="18" t="s">
        <v>741</v>
      </c>
      <c r="O11" s="18" t="s">
        <v>777</v>
      </c>
      <c r="P11" s="20" t="s">
        <v>778</v>
      </c>
      <c r="Q11" s="18" t="s">
        <v>777</v>
      </c>
      <c r="R11" s="18" t="s">
        <v>760</v>
      </c>
      <c r="T11" s="4" t="s">
        <v>801</v>
      </c>
      <c r="U11" s="5" t="s">
        <v>882</v>
      </c>
      <c r="V11" s="24" t="str">
        <f t="shared" si="0"/>
        <v>N9</v>
      </c>
    </row>
    <row r="12" spans="1:22" ht="15">
      <c r="A12" s="33">
        <v>610</v>
      </c>
      <c r="B12" s="5" t="s">
        <v>96</v>
      </c>
      <c r="C12" s="6">
        <v>1</v>
      </c>
      <c r="D12" s="7" t="s">
        <v>87</v>
      </c>
      <c r="I12" s="18" t="s">
        <v>122</v>
      </c>
      <c r="J12" s="19">
        <v>6</v>
      </c>
      <c r="K12" s="18" t="s">
        <v>779</v>
      </c>
      <c r="L12" s="18" t="s">
        <v>775</v>
      </c>
      <c r="M12" s="18" t="s">
        <v>780</v>
      </c>
      <c r="N12" s="18" t="s">
        <v>741</v>
      </c>
      <c r="O12" s="18" t="s">
        <v>777</v>
      </c>
      <c r="P12" s="20" t="s">
        <v>778</v>
      </c>
      <c r="Q12" s="18" t="s">
        <v>777</v>
      </c>
      <c r="R12" s="18" t="s">
        <v>760</v>
      </c>
      <c r="T12" s="4" t="s">
        <v>805</v>
      </c>
      <c r="U12" s="5" t="s">
        <v>883</v>
      </c>
      <c r="V12" s="24" t="str">
        <f t="shared" si="0"/>
        <v>N10</v>
      </c>
    </row>
    <row r="13" spans="1:22" ht="15">
      <c r="A13" s="33">
        <v>611</v>
      </c>
      <c r="B13" s="5" t="s">
        <v>97</v>
      </c>
      <c r="C13" s="6">
        <v>1</v>
      </c>
      <c r="D13" s="7" t="s">
        <v>89</v>
      </c>
      <c r="I13" s="18" t="s">
        <v>119</v>
      </c>
      <c r="J13" s="19">
        <v>6</v>
      </c>
      <c r="K13" s="18" t="s">
        <v>774</v>
      </c>
      <c r="L13" s="18" t="s">
        <v>775</v>
      </c>
      <c r="M13" s="18" t="s">
        <v>776</v>
      </c>
      <c r="N13" s="18" t="s">
        <v>741</v>
      </c>
      <c r="O13" s="18" t="s">
        <v>777</v>
      </c>
      <c r="P13" s="20" t="s">
        <v>778</v>
      </c>
      <c r="Q13" s="18" t="s">
        <v>777</v>
      </c>
      <c r="R13" s="18" t="s">
        <v>760</v>
      </c>
      <c r="T13" s="4" t="s">
        <v>810</v>
      </c>
      <c r="U13" s="5" t="s">
        <v>884</v>
      </c>
      <c r="V13" s="24" t="str">
        <f t="shared" si="0"/>
        <v>N11</v>
      </c>
    </row>
    <row r="14" spans="1:22" ht="15">
      <c r="A14" s="33">
        <v>612</v>
      </c>
      <c r="B14" s="5" t="s">
        <v>98</v>
      </c>
      <c r="C14" s="6">
        <v>1</v>
      </c>
      <c r="D14" s="7" t="s">
        <v>89</v>
      </c>
      <c r="I14" s="18" t="s">
        <v>192</v>
      </c>
      <c r="J14" s="19">
        <v>5</v>
      </c>
      <c r="K14" s="18" t="s">
        <v>772</v>
      </c>
      <c r="L14" s="18" t="s">
        <v>768</v>
      </c>
      <c r="M14" s="18" t="s">
        <v>773</v>
      </c>
      <c r="N14" s="18" t="s">
        <v>741</v>
      </c>
      <c r="O14" s="18" t="s">
        <v>770</v>
      </c>
      <c r="P14" s="20" t="s">
        <v>771</v>
      </c>
      <c r="Q14" s="18" t="s">
        <v>770</v>
      </c>
      <c r="R14" s="18" t="s">
        <v>744</v>
      </c>
      <c r="T14" s="4" t="s">
        <v>885</v>
      </c>
      <c r="U14" s="5" t="s">
        <v>886</v>
      </c>
      <c r="V14" s="24" t="str">
        <f t="shared" si="0"/>
        <v>N12</v>
      </c>
    </row>
    <row r="15" spans="1:22" ht="15">
      <c r="A15" s="33">
        <v>620</v>
      </c>
      <c r="B15" s="5" t="s">
        <v>99</v>
      </c>
      <c r="C15" s="6">
        <v>-1</v>
      </c>
      <c r="D15" s="7" t="s">
        <v>100</v>
      </c>
      <c r="I15" s="18" t="s">
        <v>197</v>
      </c>
      <c r="J15" s="19">
        <v>5</v>
      </c>
      <c r="K15" s="18" t="s">
        <v>767</v>
      </c>
      <c r="L15" s="18" t="s">
        <v>768</v>
      </c>
      <c r="M15" s="18" t="s">
        <v>769</v>
      </c>
      <c r="N15" s="18" t="s">
        <v>741</v>
      </c>
      <c r="O15" s="18" t="s">
        <v>770</v>
      </c>
      <c r="P15" s="20" t="s">
        <v>771</v>
      </c>
      <c r="Q15" s="18" t="s">
        <v>770</v>
      </c>
      <c r="R15" s="18" t="s">
        <v>744</v>
      </c>
      <c r="T15" s="4" t="s">
        <v>887</v>
      </c>
      <c r="U15" s="5" t="s">
        <v>888</v>
      </c>
      <c r="V15" s="24" t="str">
        <f t="shared" si="0"/>
        <v>N13</v>
      </c>
    </row>
    <row r="16" spans="1:22" ht="15">
      <c r="A16" s="33">
        <v>621</v>
      </c>
      <c r="B16" s="5" t="s">
        <v>101</v>
      </c>
      <c r="C16" s="6">
        <v>-1</v>
      </c>
      <c r="D16" s="7" t="s">
        <v>100</v>
      </c>
      <c r="I16" s="18" t="s">
        <v>163</v>
      </c>
      <c r="J16" s="19">
        <v>4</v>
      </c>
      <c r="K16" s="18" t="s">
        <v>765</v>
      </c>
      <c r="L16" s="18" t="s">
        <v>756</v>
      </c>
      <c r="M16" s="18" t="s">
        <v>766</v>
      </c>
      <c r="N16" s="18" t="s">
        <v>741</v>
      </c>
      <c r="O16" s="18" t="s">
        <v>758</v>
      </c>
      <c r="P16" s="20" t="s">
        <v>759</v>
      </c>
      <c r="Q16" s="18" t="s">
        <v>758</v>
      </c>
      <c r="R16" s="18" t="s">
        <v>760</v>
      </c>
      <c r="T16" s="4" t="s">
        <v>824</v>
      </c>
      <c r="U16" s="5" t="s">
        <v>889</v>
      </c>
      <c r="V16" s="24" t="str">
        <f t="shared" si="0"/>
        <v>N14</v>
      </c>
    </row>
    <row r="17" spans="1:22" ht="15">
      <c r="A17" s="33">
        <v>622</v>
      </c>
      <c r="B17" s="5" t="s">
        <v>102</v>
      </c>
      <c r="C17" s="6">
        <v>-1</v>
      </c>
      <c r="D17" s="7" t="s">
        <v>100</v>
      </c>
      <c r="I17" s="18" t="s">
        <v>93</v>
      </c>
      <c r="J17" s="19">
        <v>4</v>
      </c>
      <c r="K17" s="18" t="s">
        <v>763</v>
      </c>
      <c r="L17" s="18" t="s">
        <v>756</v>
      </c>
      <c r="M17" s="18" t="s">
        <v>764</v>
      </c>
      <c r="N17" s="18" t="s">
        <v>741</v>
      </c>
      <c r="O17" s="18" t="s">
        <v>758</v>
      </c>
      <c r="P17" s="20" t="s">
        <v>759</v>
      </c>
      <c r="Q17" s="18" t="s">
        <v>758</v>
      </c>
      <c r="R17" s="18" t="s">
        <v>760</v>
      </c>
      <c r="T17" s="4" t="s">
        <v>836</v>
      </c>
      <c r="U17" s="5" t="s">
        <v>890</v>
      </c>
      <c r="V17" s="24" t="str">
        <f t="shared" si="0"/>
        <v>N15</v>
      </c>
    </row>
    <row r="18" spans="1:22" ht="15">
      <c r="A18" s="33">
        <v>623</v>
      </c>
      <c r="B18" s="5" t="s">
        <v>103</v>
      </c>
      <c r="C18" s="6">
        <v>-1</v>
      </c>
      <c r="D18" s="7" t="s">
        <v>100</v>
      </c>
      <c r="I18" s="18" t="s">
        <v>89</v>
      </c>
      <c r="J18" s="19">
        <v>4</v>
      </c>
      <c r="K18" s="18" t="s">
        <v>761</v>
      </c>
      <c r="L18" s="18" t="s">
        <v>756</v>
      </c>
      <c r="M18" s="18" t="s">
        <v>762</v>
      </c>
      <c r="N18" s="18" t="s">
        <v>741</v>
      </c>
      <c r="O18" s="18" t="s">
        <v>758</v>
      </c>
      <c r="P18" s="20" t="s">
        <v>759</v>
      </c>
      <c r="Q18" s="18" t="s">
        <v>758</v>
      </c>
      <c r="R18" s="18" t="s">
        <v>760</v>
      </c>
      <c r="T18" s="4" t="s">
        <v>847</v>
      </c>
      <c r="U18" s="5" t="s">
        <v>891</v>
      </c>
      <c r="V18" s="24" t="str">
        <f t="shared" si="0"/>
        <v>N16</v>
      </c>
    </row>
    <row r="19" spans="1:22" ht="15">
      <c r="A19" s="33">
        <v>624</v>
      </c>
      <c r="B19" s="5" t="s">
        <v>104</v>
      </c>
      <c r="C19" s="6">
        <v>-1</v>
      </c>
      <c r="D19" s="7" t="s">
        <v>100</v>
      </c>
      <c r="I19" s="18" t="s">
        <v>87</v>
      </c>
      <c r="J19" s="19">
        <v>4</v>
      </c>
      <c r="K19" s="18" t="s">
        <v>755</v>
      </c>
      <c r="L19" s="18" t="s">
        <v>756</v>
      </c>
      <c r="M19" s="18" t="s">
        <v>757</v>
      </c>
      <c r="N19" s="18" t="s">
        <v>741</v>
      </c>
      <c r="O19" s="18" t="s">
        <v>758</v>
      </c>
      <c r="P19" s="20" t="s">
        <v>759</v>
      </c>
      <c r="Q19" s="18" t="s">
        <v>758</v>
      </c>
      <c r="R19" s="18" t="s">
        <v>760</v>
      </c>
      <c r="T19" s="4" t="s">
        <v>856</v>
      </c>
      <c r="U19" s="5" t="s">
        <v>892</v>
      </c>
      <c r="V19" s="24" t="str">
        <f t="shared" si="0"/>
        <v>N17</v>
      </c>
    </row>
    <row r="20" spans="1:22" ht="15">
      <c r="A20" s="33">
        <v>625</v>
      </c>
      <c r="B20" s="5" t="s">
        <v>105</v>
      </c>
      <c r="C20" s="6">
        <v>-1</v>
      </c>
      <c r="D20" s="16" t="s">
        <v>100</v>
      </c>
      <c r="I20" s="18" t="s">
        <v>188</v>
      </c>
      <c r="J20" s="19">
        <v>3</v>
      </c>
      <c r="K20" s="18" t="s">
        <v>750</v>
      </c>
      <c r="L20" s="18" t="s">
        <v>751</v>
      </c>
      <c r="M20" s="18" t="s">
        <v>752</v>
      </c>
      <c r="N20" s="18" t="s">
        <v>741</v>
      </c>
      <c r="O20" s="18" t="s">
        <v>753</v>
      </c>
      <c r="P20" s="20" t="s">
        <v>754</v>
      </c>
      <c r="Q20" s="18" t="s">
        <v>753</v>
      </c>
      <c r="R20" s="18" t="s">
        <v>744</v>
      </c>
      <c r="T20" s="4" t="s">
        <v>863</v>
      </c>
      <c r="U20" s="5" t="s">
        <v>893</v>
      </c>
      <c r="V20" s="24" t="str">
        <f t="shared" si="0"/>
        <v>N18</v>
      </c>
    </row>
    <row r="21" spans="1:22" ht="15">
      <c r="A21" s="33">
        <v>626</v>
      </c>
      <c r="B21" s="5" t="s">
        <v>106</v>
      </c>
      <c r="C21" s="6">
        <v>-1</v>
      </c>
      <c r="D21" s="7" t="s">
        <v>100</v>
      </c>
      <c r="I21" s="18" t="s">
        <v>183</v>
      </c>
      <c r="J21" s="19">
        <v>2</v>
      </c>
      <c r="K21" s="18" t="s">
        <v>746</v>
      </c>
      <c r="L21" s="18" t="s">
        <v>747</v>
      </c>
      <c r="M21" s="18" t="s">
        <v>747</v>
      </c>
      <c r="N21" s="18" t="s">
        <v>741</v>
      </c>
      <c r="O21" s="18" t="s">
        <v>748</v>
      </c>
      <c r="P21" s="20" t="s">
        <v>749</v>
      </c>
      <c r="Q21" s="18" t="s">
        <v>748</v>
      </c>
      <c r="R21" s="18" t="s">
        <v>744</v>
      </c>
    </row>
    <row r="22" spans="1:22" ht="15">
      <c r="A22" s="33">
        <v>627</v>
      </c>
      <c r="B22" s="5" t="s">
        <v>107</v>
      </c>
      <c r="C22" s="6">
        <v>-1</v>
      </c>
      <c r="D22" s="7" t="s">
        <v>100</v>
      </c>
      <c r="I22" s="18" t="s">
        <v>178</v>
      </c>
      <c r="J22" s="19">
        <v>1</v>
      </c>
      <c r="K22" s="18" t="s">
        <v>176</v>
      </c>
      <c r="L22" s="18" t="s">
        <v>739</v>
      </c>
      <c r="M22" s="18" t="s">
        <v>745</v>
      </c>
      <c r="N22" s="18" t="s">
        <v>741</v>
      </c>
      <c r="O22" s="18" t="s">
        <v>742</v>
      </c>
      <c r="P22" s="20" t="s">
        <v>743</v>
      </c>
      <c r="Q22" s="18" t="s">
        <v>742</v>
      </c>
      <c r="R22" s="18" t="s">
        <v>744</v>
      </c>
    </row>
    <row r="23" spans="1:22" ht="15">
      <c r="A23" s="33">
        <v>628</v>
      </c>
      <c r="B23" s="5" t="s">
        <v>108</v>
      </c>
      <c r="C23" s="6">
        <v>-1</v>
      </c>
      <c r="D23" s="7" t="s">
        <v>100</v>
      </c>
      <c r="I23" s="18" t="s">
        <v>171</v>
      </c>
      <c r="J23" s="19">
        <v>1</v>
      </c>
      <c r="K23" s="18" t="s">
        <v>738</v>
      </c>
      <c r="L23" s="18" t="s">
        <v>739</v>
      </c>
      <c r="M23" s="18" t="s">
        <v>740</v>
      </c>
      <c r="N23" s="18" t="s">
        <v>741</v>
      </c>
      <c r="O23" s="18" t="s">
        <v>742</v>
      </c>
      <c r="P23" s="20" t="s">
        <v>743</v>
      </c>
      <c r="Q23" s="18" t="s">
        <v>742</v>
      </c>
      <c r="R23" s="18" t="s">
        <v>744</v>
      </c>
    </row>
    <row r="24" spans="1:22" ht="15">
      <c r="A24" s="33">
        <v>629</v>
      </c>
      <c r="B24" s="5" t="s">
        <v>109</v>
      </c>
      <c r="C24" s="6">
        <v>-1</v>
      </c>
      <c r="D24" s="7" t="s">
        <v>100</v>
      </c>
      <c r="I24" s="18" t="s">
        <v>868</v>
      </c>
      <c r="J24" s="19">
        <v>19</v>
      </c>
      <c r="K24" s="18" t="s">
        <v>869</v>
      </c>
      <c r="L24" s="18" t="s">
        <v>870</v>
      </c>
      <c r="M24" s="18" t="s">
        <v>871</v>
      </c>
      <c r="N24" s="18" t="s">
        <v>872</v>
      </c>
      <c r="O24" s="18" t="s">
        <v>856</v>
      </c>
      <c r="P24" s="20" t="s">
        <v>873</v>
      </c>
      <c r="Q24" s="18" t="s">
        <v>874</v>
      </c>
      <c r="R24" s="18" t="s">
        <v>760</v>
      </c>
    </row>
    <row r="25" spans="1:22" ht="15">
      <c r="A25" s="33">
        <v>630</v>
      </c>
      <c r="B25" s="5" t="s">
        <v>110</v>
      </c>
      <c r="C25" s="6">
        <v>-1</v>
      </c>
      <c r="D25" s="7">
        <v>17</v>
      </c>
      <c r="I25" s="18" t="s">
        <v>865</v>
      </c>
      <c r="J25" s="19">
        <v>18</v>
      </c>
      <c r="K25" s="18" t="s">
        <v>866</v>
      </c>
      <c r="L25" s="18" t="s">
        <v>860</v>
      </c>
      <c r="M25" s="18" t="s">
        <v>867</v>
      </c>
      <c r="N25" s="18" t="s">
        <v>862</v>
      </c>
      <c r="O25" s="18" t="s">
        <v>863</v>
      </c>
      <c r="P25" s="20" t="s">
        <v>864</v>
      </c>
      <c r="Q25" s="18" t="s">
        <v>863</v>
      </c>
      <c r="R25" s="18" t="s">
        <v>760</v>
      </c>
    </row>
    <row r="26" spans="1:22" ht="15">
      <c r="A26" s="33">
        <v>631</v>
      </c>
      <c r="B26" s="5" t="s">
        <v>111</v>
      </c>
      <c r="C26" s="6">
        <v>-1</v>
      </c>
      <c r="D26" s="7" t="s">
        <v>112</v>
      </c>
      <c r="I26" s="18" t="s">
        <v>858</v>
      </c>
      <c r="J26" s="19">
        <v>18</v>
      </c>
      <c r="K26" s="18" t="s">
        <v>859</v>
      </c>
      <c r="L26" s="18" t="s">
        <v>860</v>
      </c>
      <c r="M26" s="18" t="s">
        <v>861</v>
      </c>
      <c r="N26" s="18" t="s">
        <v>862</v>
      </c>
      <c r="O26" s="18" t="s">
        <v>863</v>
      </c>
      <c r="P26" s="20" t="s">
        <v>864</v>
      </c>
      <c r="Q26" s="18" t="s">
        <v>863</v>
      </c>
      <c r="R26" s="18" t="s">
        <v>760</v>
      </c>
    </row>
    <row r="27" spans="1:22" ht="15">
      <c r="A27" s="33">
        <v>633</v>
      </c>
      <c r="B27" s="5" t="s">
        <v>113</v>
      </c>
      <c r="C27" s="6">
        <v>-1</v>
      </c>
      <c r="D27" s="7">
        <v>17</v>
      </c>
      <c r="I27" s="18" t="s">
        <v>852</v>
      </c>
      <c r="J27" s="19">
        <v>17</v>
      </c>
      <c r="K27" s="18" t="s">
        <v>853</v>
      </c>
      <c r="L27" s="18" t="s">
        <v>854</v>
      </c>
      <c r="M27" s="18" t="s">
        <v>855</v>
      </c>
      <c r="N27" s="18" t="s">
        <v>823</v>
      </c>
      <c r="O27" s="18" t="s">
        <v>856</v>
      </c>
      <c r="P27" s="20" t="s">
        <v>857</v>
      </c>
      <c r="Q27" s="18" t="s">
        <v>856</v>
      </c>
      <c r="R27" s="18" t="s">
        <v>760</v>
      </c>
    </row>
    <row r="28" spans="1:22" ht="15">
      <c r="A28" s="33">
        <v>634</v>
      </c>
      <c r="B28" s="5" t="s">
        <v>114</v>
      </c>
      <c r="C28" s="6">
        <v>-1</v>
      </c>
      <c r="D28" s="7" t="s">
        <v>112</v>
      </c>
      <c r="I28" s="18" t="s">
        <v>142</v>
      </c>
      <c r="J28" s="19">
        <v>16</v>
      </c>
      <c r="K28" s="18" t="s">
        <v>849</v>
      </c>
      <c r="L28" s="18" t="s">
        <v>845</v>
      </c>
      <c r="M28" s="18" t="s">
        <v>850</v>
      </c>
      <c r="N28" s="18" t="s">
        <v>823</v>
      </c>
      <c r="O28" s="18" t="s">
        <v>847</v>
      </c>
      <c r="P28" s="20" t="s">
        <v>851</v>
      </c>
      <c r="Q28" s="18" t="s">
        <v>847</v>
      </c>
      <c r="R28" s="18" t="s">
        <v>760</v>
      </c>
    </row>
    <row r="29" spans="1:22" ht="15">
      <c r="A29" s="33">
        <v>636</v>
      </c>
      <c r="B29" s="5" t="s">
        <v>115</v>
      </c>
      <c r="C29" s="6">
        <v>1</v>
      </c>
      <c r="D29" s="7" t="s">
        <v>112</v>
      </c>
      <c r="I29" s="18" t="s">
        <v>153</v>
      </c>
      <c r="J29" s="19">
        <v>16</v>
      </c>
      <c r="K29" s="18" t="s">
        <v>844</v>
      </c>
      <c r="L29" s="18" t="s">
        <v>845</v>
      </c>
      <c r="M29" s="18" t="s">
        <v>846</v>
      </c>
      <c r="N29" s="18" t="s">
        <v>823</v>
      </c>
      <c r="O29" s="18" t="s">
        <v>847</v>
      </c>
      <c r="P29" s="20" t="s">
        <v>848</v>
      </c>
      <c r="Q29" s="18" t="s">
        <v>847</v>
      </c>
      <c r="R29" s="18" t="s">
        <v>760</v>
      </c>
    </row>
    <row r="30" spans="1:22" ht="15">
      <c r="A30" s="33">
        <v>638</v>
      </c>
      <c r="B30" s="5" t="s">
        <v>116</v>
      </c>
      <c r="C30" s="6">
        <v>1</v>
      </c>
      <c r="D30" s="7">
        <v>17</v>
      </c>
      <c r="I30" s="18" t="s">
        <v>841</v>
      </c>
      <c r="J30" s="19">
        <v>15</v>
      </c>
      <c r="K30" s="18" t="s">
        <v>842</v>
      </c>
      <c r="L30" s="18" t="s">
        <v>834</v>
      </c>
      <c r="M30" s="18" t="s">
        <v>843</v>
      </c>
      <c r="N30" s="18" t="s">
        <v>823</v>
      </c>
      <c r="O30" s="18" t="s">
        <v>836</v>
      </c>
      <c r="P30" s="20" t="s">
        <v>837</v>
      </c>
      <c r="Q30" s="18" t="s">
        <v>836</v>
      </c>
      <c r="R30" s="18" t="s">
        <v>760</v>
      </c>
    </row>
    <row r="31" spans="1:22" ht="15">
      <c r="A31" s="33">
        <v>639</v>
      </c>
      <c r="B31" s="5" t="s">
        <v>117</v>
      </c>
      <c r="C31" s="6">
        <v>1</v>
      </c>
      <c r="D31" s="7" t="s">
        <v>112</v>
      </c>
      <c r="I31" s="18" t="s">
        <v>838</v>
      </c>
      <c r="J31" s="19">
        <v>15</v>
      </c>
      <c r="K31" s="18" t="s">
        <v>839</v>
      </c>
      <c r="L31" s="18" t="s">
        <v>834</v>
      </c>
      <c r="M31" s="18" t="s">
        <v>840</v>
      </c>
      <c r="N31" s="18" t="s">
        <v>823</v>
      </c>
      <c r="O31" s="18" t="s">
        <v>836</v>
      </c>
      <c r="P31" s="20" t="s">
        <v>837</v>
      </c>
      <c r="Q31" s="18" t="s">
        <v>836</v>
      </c>
      <c r="R31" s="18" t="s">
        <v>760</v>
      </c>
    </row>
    <row r="32" spans="1:22" ht="15">
      <c r="A32" s="33">
        <v>640</v>
      </c>
      <c r="B32" s="5" t="s">
        <v>118</v>
      </c>
      <c r="C32" s="6">
        <v>-1</v>
      </c>
      <c r="D32" s="7" t="s">
        <v>119</v>
      </c>
      <c r="I32" s="18" t="s">
        <v>832</v>
      </c>
      <c r="J32" s="19">
        <v>15</v>
      </c>
      <c r="K32" s="18" t="s">
        <v>833</v>
      </c>
      <c r="L32" s="18" t="s">
        <v>834</v>
      </c>
      <c r="M32" s="18" t="s">
        <v>835</v>
      </c>
      <c r="N32" s="18" t="s">
        <v>823</v>
      </c>
      <c r="O32" s="18" t="s">
        <v>836</v>
      </c>
      <c r="P32" s="20" t="s">
        <v>837</v>
      </c>
      <c r="Q32" s="18" t="s">
        <v>836</v>
      </c>
      <c r="R32" s="18" t="s">
        <v>760</v>
      </c>
    </row>
    <row r="33" spans="1:18" ht="15">
      <c r="A33" s="33">
        <v>641</v>
      </c>
      <c r="B33" s="5" t="s">
        <v>120</v>
      </c>
      <c r="C33" s="6">
        <v>-1</v>
      </c>
      <c r="D33" s="7" t="s">
        <v>119</v>
      </c>
      <c r="I33" s="18" t="s">
        <v>829</v>
      </c>
      <c r="J33" s="19">
        <v>14</v>
      </c>
      <c r="K33" s="18" t="s">
        <v>830</v>
      </c>
      <c r="L33" s="18" t="s">
        <v>821</v>
      </c>
      <c r="M33" s="18" t="s">
        <v>831</v>
      </c>
      <c r="N33" s="18" t="s">
        <v>823</v>
      </c>
      <c r="O33" s="18"/>
      <c r="P33" s="20"/>
      <c r="Q33" s="18" t="s">
        <v>824</v>
      </c>
      <c r="R33" s="18" t="s">
        <v>744</v>
      </c>
    </row>
    <row r="34" spans="1:18" ht="15">
      <c r="A34" s="33">
        <v>642</v>
      </c>
      <c r="B34" s="5" t="s">
        <v>121</v>
      </c>
      <c r="C34" s="6">
        <v>-1</v>
      </c>
      <c r="D34" s="7" t="s">
        <v>122</v>
      </c>
      <c r="I34" s="18" t="s">
        <v>826</v>
      </c>
      <c r="J34" s="19">
        <v>14</v>
      </c>
      <c r="K34" s="18" t="s">
        <v>827</v>
      </c>
      <c r="L34" s="18" t="s">
        <v>821</v>
      </c>
      <c r="M34" s="18" t="s">
        <v>828</v>
      </c>
      <c r="N34" s="18" t="s">
        <v>823</v>
      </c>
      <c r="O34" s="18" t="s">
        <v>824</v>
      </c>
      <c r="P34" s="20" t="s">
        <v>825</v>
      </c>
      <c r="Q34" s="18" t="s">
        <v>824</v>
      </c>
      <c r="R34" s="18" t="s">
        <v>744</v>
      </c>
    </row>
    <row r="35" spans="1:18" ht="15">
      <c r="A35" s="33">
        <v>643</v>
      </c>
      <c r="B35" s="5" t="s">
        <v>123</v>
      </c>
      <c r="C35" s="6">
        <v>-1</v>
      </c>
      <c r="D35" s="7" t="s">
        <v>122</v>
      </c>
      <c r="I35" s="18" t="s">
        <v>208</v>
      </c>
      <c r="J35" s="19">
        <v>14</v>
      </c>
      <c r="K35" s="18" t="s">
        <v>820</v>
      </c>
      <c r="L35" s="18" t="s">
        <v>821</v>
      </c>
      <c r="M35" s="18" t="s">
        <v>822</v>
      </c>
      <c r="N35" s="18" t="s">
        <v>823</v>
      </c>
      <c r="O35" s="18" t="s">
        <v>824</v>
      </c>
      <c r="P35" s="20" t="s">
        <v>825</v>
      </c>
      <c r="Q35" s="18" t="s">
        <v>824</v>
      </c>
      <c r="R35" s="18" t="s">
        <v>744</v>
      </c>
    </row>
    <row r="36" spans="1:18" ht="15">
      <c r="A36" s="33">
        <v>644</v>
      </c>
      <c r="B36" s="5" t="s">
        <v>124</v>
      </c>
      <c r="C36" s="6">
        <v>-1</v>
      </c>
      <c r="D36" s="7" t="s">
        <v>125</v>
      </c>
      <c r="I36" s="18" t="s">
        <v>817</v>
      </c>
      <c r="J36" s="19">
        <v>13</v>
      </c>
      <c r="K36" s="18" t="s">
        <v>818</v>
      </c>
      <c r="L36" s="18" t="s">
        <v>819</v>
      </c>
      <c r="M36" s="18" t="s">
        <v>819</v>
      </c>
      <c r="N36" s="18" t="s">
        <v>741</v>
      </c>
      <c r="O36" s="18"/>
      <c r="P36" s="20"/>
      <c r="Q36" s="18"/>
      <c r="R36" s="18" t="s">
        <v>760</v>
      </c>
    </row>
    <row r="37" spans="1:18" ht="15">
      <c r="A37" s="33">
        <v>645</v>
      </c>
      <c r="B37" s="5" t="s">
        <v>126</v>
      </c>
      <c r="C37" s="6">
        <v>-1</v>
      </c>
      <c r="D37" s="7" t="s">
        <v>119</v>
      </c>
      <c r="I37" s="18" t="s">
        <v>814</v>
      </c>
      <c r="J37" s="19">
        <v>12</v>
      </c>
      <c r="K37" s="18" t="s">
        <v>815</v>
      </c>
      <c r="L37" s="18" t="s">
        <v>816</v>
      </c>
      <c r="M37" s="18" t="s">
        <v>816</v>
      </c>
      <c r="N37" s="18" t="s">
        <v>741</v>
      </c>
      <c r="O37" s="18"/>
      <c r="P37" s="20"/>
      <c r="Q37" s="18"/>
      <c r="R37" s="18" t="s">
        <v>760</v>
      </c>
    </row>
    <row r="38" spans="1:18" ht="15">
      <c r="A38" s="33">
        <v>649</v>
      </c>
      <c r="B38" s="5" t="s">
        <v>127</v>
      </c>
      <c r="C38" s="6">
        <v>-1</v>
      </c>
      <c r="D38" s="7" t="s">
        <v>122</v>
      </c>
      <c r="I38" s="18" t="s">
        <v>147</v>
      </c>
      <c r="J38" s="19">
        <v>11</v>
      </c>
      <c r="K38" s="18" t="s">
        <v>812</v>
      </c>
      <c r="L38" s="18" t="s">
        <v>808</v>
      </c>
      <c r="M38" s="18" t="s">
        <v>813</v>
      </c>
      <c r="N38" s="18" t="s">
        <v>741</v>
      </c>
      <c r="O38" s="18" t="s">
        <v>810</v>
      </c>
      <c r="P38" s="20" t="s">
        <v>811</v>
      </c>
      <c r="Q38" s="18" t="s">
        <v>810</v>
      </c>
      <c r="R38" s="18" t="s">
        <v>760</v>
      </c>
    </row>
    <row r="39" spans="1:18" ht="15">
      <c r="A39" s="33">
        <v>650</v>
      </c>
      <c r="B39" s="5" t="s">
        <v>128</v>
      </c>
      <c r="C39" s="6">
        <v>-1</v>
      </c>
      <c r="D39" s="7" t="s">
        <v>129</v>
      </c>
      <c r="I39" s="18" t="s">
        <v>159</v>
      </c>
      <c r="J39" s="19">
        <v>11</v>
      </c>
      <c r="K39" s="18" t="s">
        <v>807</v>
      </c>
      <c r="L39" s="18" t="s">
        <v>808</v>
      </c>
      <c r="M39" s="18" t="s">
        <v>809</v>
      </c>
      <c r="N39" s="18" t="s">
        <v>741</v>
      </c>
      <c r="O39" s="18" t="s">
        <v>810</v>
      </c>
      <c r="P39" s="20" t="s">
        <v>811</v>
      </c>
      <c r="Q39" s="18" t="s">
        <v>810</v>
      </c>
      <c r="R39" s="18" t="s">
        <v>760</v>
      </c>
    </row>
    <row r="40" spans="1:18" ht="15">
      <c r="A40" s="33">
        <v>651</v>
      </c>
      <c r="B40" s="5" t="s">
        <v>130</v>
      </c>
      <c r="C40" s="6">
        <v>-1</v>
      </c>
      <c r="D40" s="7" t="s">
        <v>131</v>
      </c>
      <c r="I40" s="21" t="s">
        <v>226</v>
      </c>
      <c r="J40" s="22">
        <v>10</v>
      </c>
      <c r="K40" s="21" t="s">
        <v>803</v>
      </c>
      <c r="L40" s="21" t="s">
        <v>804</v>
      </c>
      <c r="M40" s="21" t="s">
        <v>804</v>
      </c>
      <c r="N40" s="21" t="s">
        <v>741</v>
      </c>
      <c r="O40" s="21" t="s">
        <v>805</v>
      </c>
      <c r="P40" s="23" t="s">
        <v>806</v>
      </c>
      <c r="Q40" s="21" t="s">
        <v>805</v>
      </c>
      <c r="R40" s="21" t="s">
        <v>744</v>
      </c>
    </row>
    <row r="41" spans="1:18" ht="15">
      <c r="A41" s="33">
        <v>659</v>
      </c>
      <c r="B41" s="5" t="s">
        <v>132</v>
      </c>
      <c r="C41" s="6">
        <v>-1</v>
      </c>
      <c r="D41" s="7" t="s">
        <v>131</v>
      </c>
    </row>
    <row r="42" spans="1:18" ht="15">
      <c r="A42" s="33">
        <v>660</v>
      </c>
      <c r="B42" s="5" t="s">
        <v>133</v>
      </c>
      <c r="C42" s="6">
        <v>-1</v>
      </c>
      <c r="D42" s="7" t="s">
        <v>134</v>
      </c>
    </row>
    <row r="43" spans="1:18" ht="15">
      <c r="A43" s="33">
        <v>661</v>
      </c>
      <c r="B43" s="5" t="s">
        <v>135</v>
      </c>
      <c r="C43" s="6">
        <v>-1</v>
      </c>
      <c r="D43" s="7" t="s">
        <v>134</v>
      </c>
    </row>
    <row r="44" spans="1:18" ht="15">
      <c r="A44" s="33">
        <v>662</v>
      </c>
      <c r="B44" s="5" t="s">
        <v>136</v>
      </c>
      <c r="C44" s="6">
        <v>-1</v>
      </c>
      <c r="D44" s="7" t="s">
        <v>134</v>
      </c>
    </row>
    <row r="45" spans="1:18" ht="15">
      <c r="A45" s="33">
        <v>663</v>
      </c>
      <c r="B45" s="5" t="s">
        <v>137</v>
      </c>
      <c r="C45" s="6">
        <v>-1</v>
      </c>
      <c r="D45" s="7" t="s">
        <v>134</v>
      </c>
    </row>
    <row r="46" spans="1:18" ht="15">
      <c r="A46" s="33">
        <v>664</v>
      </c>
      <c r="B46" s="5" t="s">
        <v>138</v>
      </c>
      <c r="C46" s="6">
        <v>-1</v>
      </c>
      <c r="D46" s="7" t="s">
        <v>139</v>
      </c>
    </row>
    <row r="47" spans="1:18" ht="15">
      <c r="A47" s="33">
        <v>665</v>
      </c>
      <c r="B47" s="5" t="s">
        <v>140</v>
      </c>
      <c r="C47" s="6">
        <v>-1</v>
      </c>
      <c r="D47" s="7" t="s">
        <v>838</v>
      </c>
    </row>
    <row r="48" spans="1:18" ht="15">
      <c r="A48" s="33">
        <v>666</v>
      </c>
      <c r="B48" s="5" t="s">
        <v>141</v>
      </c>
      <c r="C48" s="6">
        <v>-1</v>
      </c>
      <c r="D48" s="7" t="s">
        <v>142</v>
      </c>
    </row>
    <row r="49" spans="1:4" ht="15">
      <c r="A49" s="33">
        <v>667</v>
      </c>
      <c r="B49" s="5" t="s">
        <v>143</v>
      </c>
      <c r="C49" s="6">
        <v>-1</v>
      </c>
      <c r="D49" s="7" t="s">
        <v>142</v>
      </c>
    </row>
    <row r="50" spans="1:4" ht="15">
      <c r="A50" s="33">
        <v>668</v>
      </c>
      <c r="B50" s="5" t="s">
        <v>144</v>
      </c>
      <c r="C50" s="6">
        <v>-1</v>
      </c>
      <c r="D50" s="7">
        <v>15</v>
      </c>
    </row>
    <row r="51" spans="1:4" ht="15">
      <c r="A51" s="33">
        <v>669</v>
      </c>
      <c r="B51" s="5" t="s">
        <v>145</v>
      </c>
      <c r="C51" s="6">
        <v>-1</v>
      </c>
      <c r="D51" s="7" t="s">
        <v>134</v>
      </c>
    </row>
    <row r="52" spans="1:4" ht="15">
      <c r="A52" s="33">
        <v>670</v>
      </c>
      <c r="B52" s="5" t="s">
        <v>146</v>
      </c>
      <c r="C52" s="6">
        <v>-1</v>
      </c>
      <c r="D52" s="7" t="s">
        <v>147</v>
      </c>
    </row>
    <row r="53" spans="1:4" ht="15">
      <c r="A53" s="33">
        <v>671</v>
      </c>
      <c r="B53" s="5" t="s">
        <v>148</v>
      </c>
      <c r="C53" s="6">
        <v>-1</v>
      </c>
      <c r="D53" s="7" t="s">
        <v>147</v>
      </c>
    </row>
    <row r="54" spans="1:4" ht="15">
      <c r="A54" s="33">
        <v>672</v>
      </c>
      <c r="B54" s="5" t="s">
        <v>149</v>
      </c>
      <c r="C54" s="6">
        <v>-1</v>
      </c>
      <c r="D54" s="7" t="s">
        <v>147</v>
      </c>
    </row>
    <row r="55" spans="1:4" ht="15">
      <c r="A55" s="33">
        <v>673</v>
      </c>
      <c r="B55" s="5" t="s">
        <v>150</v>
      </c>
      <c r="C55" s="6">
        <v>-1</v>
      </c>
      <c r="D55" s="7" t="s">
        <v>142</v>
      </c>
    </row>
    <row r="56" spans="1:4" ht="15">
      <c r="A56" s="33">
        <v>675</v>
      </c>
      <c r="B56" s="5" t="s">
        <v>151</v>
      </c>
      <c r="C56" s="6">
        <v>-1</v>
      </c>
      <c r="D56" s="7" t="s">
        <v>142</v>
      </c>
    </row>
    <row r="57" spans="1:4" ht="15">
      <c r="A57" s="33">
        <v>678</v>
      </c>
      <c r="B57" s="5" t="s">
        <v>152</v>
      </c>
      <c r="C57" s="6">
        <v>-1</v>
      </c>
      <c r="D57" s="7" t="s">
        <v>153</v>
      </c>
    </row>
    <row r="58" spans="1:4" ht="15">
      <c r="A58" s="33">
        <v>680</v>
      </c>
      <c r="B58" s="5" t="s">
        <v>154</v>
      </c>
      <c r="C58" s="6">
        <v>-1</v>
      </c>
      <c r="D58" s="8" t="s">
        <v>155</v>
      </c>
    </row>
    <row r="59" spans="1:4" ht="15">
      <c r="A59" s="33">
        <v>681</v>
      </c>
      <c r="B59" s="5" t="s">
        <v>156</v>
      </c>
      <c r="C59" s="6">
        <v>-1</v>
      </c>
      <c r="D59" s="8" t="s">
        <v>155</v>
      </c>
    </row>
    <row r="60" spans="1:4" ht="15">
      <c r="A60" s="33">
        <v>682</v>
      </c>
      <c r="B60" s="5" t="s">
        <v>157</v>
      </c>
      <c r="C60" s="6">
        <v>-1</v>
      </c>
      <c r="D60" s="8" t="s">
        <v>155</v>
      </c>
    </row>
    <row r="61" spans="1:4" ht="15">
      <c r="A61" s="33">
        <v>690</v>
      </c>
      <c r="B61" s="5" t="s">
        <v>158</v>
      </c>
      <c r="C61" s="6">
        <v>-1</v>
      </c>
      <c r="D61" s="7" t="s">
        <v>159</v>
      </c>
    </row>
    <row r="62" spans="1:4" ht="15">
      <c r="A62" s="33">
        <v>691</v>
      </c>
      <c r="B62" s="5" t="s">
        <v>160</v>
      </c>
      <c r="C62" s="6">
        <v>-1</v>
      </c>
      <c r="D62" s="7" t="s">
        <v>159</v>
      </c>
    </row>
    <row r="63" spans="1:4" ht="15">
      <c r="A63" s="33">
        <v>692</v>
      </c>
      <c r="B63" s="5" t="s">
        <v>161</v>
      </c>
      <c r="C63" s="6">
        <v>-1</v>
      </c>
      <c r="D63" s="7" t="s">
        <v>159</v>
      </c>
    </row>
    <row r="64" spans="1:4" ht="15">
      <c r="A64" s="33">
        <v>693</v>
      </c>
      <c r="B64" s="5" t="s">
        <v>162</v>
      </c>
      <c r="C64" s="6">
        <v>-1</v>
      </c>
      <c r="D64" s="7" t="s">
        <v>163</v>
      </c>
    </row>
    <row r="65" spans="1:4" ht="15">
      <c r="A65" s="33">
        <v>694</v>
      </c>
      <c r="B65" s="5" t="s">
        <v>164</v>
      </c>
      <c r="C65" s="6">
        <v>-1</v>
      </c>
      <c r="D65" s="7" t="s">
        <v>129</v>
      </c>
    </row>
    <row r="66" spans="1:4" ht="15">
      <c r="A66" s="33">
        <v>695</v>
      </c>
      <c r="B66" s="5" t="s">
        <v>165</v>
      </c>
      <c r="C66" s="6">
        <v>-1</v>
      </c>
      <c r="D66" s="7" t="s">
        <v>129</v>
      </c>
    </row>
    <row r="67" spans="1:4" ht="15">
      <c r="A67" s="33">
        <v>696</v>
      </c>
      <c r="B67" s="5" t="s">
        <v>166</v>
      </c>
      <c r="C67" s="6">
        <v>-1</v>
      </c>
      <c r="D67" s="7" t="s">
        <v>153</v>
      </c>
    </row>
    <row r="68" spans="1:4" ht="15">
      <c r="A68" s="33">
        <v>697</v>
      </c>
      <c r="B68" s="5" t="s">
        <v>167</v>
      </c>
      <c r="C68" s="6">
        <v>-1</v>
      </c>
      <c r="D68" s="7" t="s">
        <v>153</v>
      </c>
    </row>
    <row r="69" spans="1:4" ht="15">
      <c r="A69" s="33">
        <v>698</v>
      </c>
      <c r="B69" s="5" t="s">
        <v>168</v>
      </c>
      <c r="C69" s="6">
        <v>-1</v>
      </c>
      <c r="D69" s="7" t="s">
        <v>153</v>
      </c>
    </row>
    <row r="70" spans="1:4" ht="15">
      <c r="A70" s="33">
        <v>699</v>
      </c>
      <c r="B70" s="5" t="s">
        <v>169</v>
      </c>
      <c r="C70" s="6">
        <v>-1</v>
      </c>
      <c r="D70" s="7" t="s">
        <v>153</v>
      </c>
    </row>
    <row r="71" spans="1:4" ht="15">
      <c r="A71" s="33">
        <v>700</v>
      </c>
      <c r="B71" s="5" t="s">
        <v>170</v>
      </c>
      <c r="C71" s="6">
        <v>1</v>
      </c>
      <c r="D71" s="7" t="s">
        <v>171</v>
      </c>
    </row>
    <row r="72" spans="1:4" ht="15">
      <c r="A72" s="33">
        <v>701</v>
      </c>
      <c r="B72" s="5" t="s">
        <v>172</v>
      </c>
      <c r="C72" s="6">
        <v>1</v>
      </c>
      <c r="D72" s="7" t="s">
        <v>171</v>
      </c>
    </row>
    <row r="73" spans="1:4" ht="15">
      <c r="A73" s="33">
        <v>702</v>
      </c>
      <c r="B73" s="5" t="s">
        <v>173</v>
      </c>
      <c r="C73" s="6">
        <v>1</v>
      </c>
      <c r="D73" s="7" t="s">
        <v>171</v>
      </c>
    </row>
    <row r="74" spans="1:4" ht="15">
      <c r="A74" s="33">
        <v>703</v>
      </c>
      <c r="B74" s="5" t="s">
        <v>174</v>
      </c>
      <c r="C74" s="6">
        <v>1</v>
      </c>
      <c r="D74" s="7" t="s">
        <v>171</v>
      </c>
    </row>
    <row r="75" spans="1:4" ht="15">
      <c r="A75" s="33">
        <v>704</v>
      </c>
      <c r="B75" s="5" t="s">
        <v>175</v>
      </c>
      <c r="C75" s="6">
        <v>1</v>
      </c>
      <c r="D75" s="7" t="s">
        <v>171</v>
      </c>
    </row>
    <row r="76" spans="1:4" ht="15">
      <c r="A76" s="33">
        <v>705</v>
      </c>
      <c r="B76" s="5" t="s">
        <v>177</v>
      </c>
      <c r="C76" s="6">
        <v>1</v>
      </c>
      <c r="D76" s="7" t="s">
        <v>178</v>
      </c>
    </row>
    <row r="77" spans="1:4" ht="15">
      <c r="A77" s="33">
        <v>706</v>
      </c>
      <c r="B77" s="5" t="s">
        <v>179</v>
      </c>
      <c r="C77" s="6">
        <v>-1</v>
      </c>
      <c r="D77" s="7" t="s">
        <v>171</v>
      </c>
    </row>
    <row r="78" spans="1:4" ht="15">
      <c r="A78" s="33">
        <v>708</v>
      </c>
      <c r="B78" s="5" t="s">
        <v>180</v>
      </c>
      <c r="C78" s="6">
        <v>-1</v>
      </c>
      <c r="D78" s="7" t="s">
        <v>171</v>
      </c>
    </row>
    <row r="79" spans="1:4" ht="15">
      <c r="A79" s="33">
        <v>709</v>
      </c>
      <c r="B79" s="5" t="s">
        <v>181</v>
      </c>
      <c r="C79" s="6">
        <v>-1</v>
      </c>
      <c r="D79" s="7" t="s">
        <v>171</v>
      </c>
    </row>
    <row r="80" spans="1:4" ht="15">
      <c r="A80" s="33">
        <v>710</v>
      </c>
      <c r="B80" s="5" t="s">
        <v>182</v>
      </c>
      <c r="C80" s="6">
        <v>-1</v>
      </c>
      <c r="D80" s="7" t="s">
        <v>183</v>
      </c>
    </row>
    <row r="81" spans="1:4" ht="15">
      <c r="A81" s="33">
        <v>711</v>
      </c>
      <c r="B81" s="5" t="s">
        <v>184</v>
      </c>
      <c r="C81" s="6">
        <v>-1</v>
      </c>
      <c r="D81" s="7" t="s">
        <v>183</v>
      </c>
    </row>
    <row r="82" spans="1:4" ht="15">
      <c r="A82" s="33">
        <v>712</v>
      </c>
      <c r="B82" s="5" t="s">
        <v>185</v>
      </c>
      <c r="C82" s="6">
        <v>-1</v>
      </c>
      <c r="D82" s="7" t="s">
        <v>183</v>
      </c>
    </row>
    <row r="83" spans="1:4" ht="15">
      <c r="A83" s="33">
        <v>713</v>
      </c>
      <c r="B83" s="5" t="s">
        <v>186</v>
      </c>
      <c r="C83" s="6">
        <v>-1</v>
      </c>
      <c r="D83" s="7" t="s">
        <v>183</v>
      </c>
    </row>
    <row r="84" spans="1:4" ht="15">
      <c r="A84" s="33">
        <v>730</v>
      </c>
      <c r="B84" s="5" t="s">
        <v>187</v>
      </c>
      <c r="C84" s="6">
        <v>1</v>
      </c>
      <c r="D84" s="7" t="s">
        <v>188</v>
      </c>
    </row>
    <row r="85" spans="1:4" ht="15">
      <c r="A85" s="33">
        <v>731</v>
      </c>
      <c r="B85" s="5" t="s">
        <v>189</v>
      </c>
      <c r="C85" s="6">
        <v>1</v>
      </c>
      <c r="D85" s="7" t="s">
        <v>188</v>
      </c>
    </row>
    <row r="86" spans="1:4" ht="15">
      <c r="A86" s="33">
        <v>733</v>
      </c>
      <c r="B86" s="5" t="s">
        <v>190</v>
      </c>
      <c r="C86" s="6">
        <v>1</v>
      </c>
      <c r="D86" s="7" t="s">
        <v>188</v>
      </c>
    </row>
    <row r="87" spans="1:4" ht="15">
      <c r="A87" s="33">
        <v>740</v>
      </c>
      <c r="B87" s="5" t="s">
        <v>191</v>
      </c>
      <c r="C87" s="6">
        <v>1</v>
      </c>
      <c r="D87" s="7" t="s">
        <v>192</v>
      </c>
    </row>
    <row r="88" spans="1:4" ht="15">
      <c r="A88" s="33">
        <v>746</v>
      </c>
      <c r="B88" s="5" t="s">
        <v>193</v>
      </c>
      <c r="C88" s="6">
        <v>1</v>
      </c>
      <c r="D88" s="7" t="s">
        <v>194</v>
      </c>
    </row>
    <row r="89" spans="1:4" ht="15">
      <c r="A89" s="33">
        <v>747</v>
      </c>
      <c r="B89" s="5" t="s">
        <v>195</v>
      </c>
      <c r="C89" s="6">
        <v>1</v>
      </c>
      <c r="D89" s="7" t="s">
        <v>192</v>
      </c>
    </row>
    <row r="90" spans="1:4" ht="15">
      <c r="A90" s="33">
        <v>750</v>
      </c>
      <c r="B90" s="5" t="s">
        <v>196</v>
      </c>
      <c r="C90" s="6">
        <v>1</v>
      </c>
      <c r="D90" s="7" t="s">
        <v>197</v>
      </c>
    </row>
    <row r="91" spans="1:4" ht="15">
      <c r="A91" s="33">
        <v>751</v>
      </c>
      <c r="B91" s="5" t="s">
        <v>130</v>
      </c>
      <c r="C91" s="6">
        <v>1</v>
      </c>
      <c r="D91" s="7" t="s">
        <v>197</v>
      </c>
    </row>
    <row r="92" spans="1:4" ht="15">
      <c r="A92" s="33">
        <v>752</v>
      </c>
      <c r="B92" s="5" t="s">
        <v>198</v>
      </c>
      <c r="C92" s="6">
        <v>1</v>
      </c>
      <c r="D92" s="7" t="s">
        <v>197</v>
      </c>
    </row>
    <row r="93" spans="1:4" ht="15">
      <c r="A93" s="33">
        <v>753</v>
      </c>
      <c r="B93" s="5" t="s">
        <v>199</v>
      </c>
      <c r="C93" s="6">
        <v>1</v>
      </c>
      <c r="D93" s="7" t="s">
        <v>197</v>
      </c>
    </row>
    <row r="94" spans="1:4" ht="15">
      <c r="A94" s="33">
        <v>754</v>
      </c>
      <c r="B94" s="5" t="s">
        <v>200</v>
      </c>
      <c r="C94" s="6">
        <v>1</v>
      </c>
      <c r="D94" s="7" t="s">
        <v>197</v>
      </c>
    </row>
    <row r="95" spans="1:4" ht="15">
      <c r="A95" s="33">
        <v>755</v>
      </c>
      <c r="B95" s="5" t="s">
        <v>201</v>
      </c>
      <c r="C95" s="6">
        <v>1</v>
      </c>
      <c r="D95" s="7" t="s">
        <v>197</v>
      </c>
    </row>
    <row r="96" spans="1:4" ht="15">
      <c r="A96" s="33">
        <v>757</v>
      </c>
      <c r="B96" s="5" t="s">
        <v>202</v>
      </c>
      <c r="C96" s="6">
        <v>1</v>
      </c>
      <c r="D96" s="7" t="s">
        <v>197</v>
      </c>
    </row>
    <row r="97" spans="1:4" ht="15">
      <c r="A97" s="33">
        <v>759</v>
      </c>
      <c r="B97" s="5" t="s">
        <v>203</v>
      </c>
      <c r="C97" s="6">
        <v>1</v>
      </c>
      <c r="D97" s="7" t="s">
        <v>197</v>
      </c>
    </row>
    <row r="98" spans="1:4" ht="15">
      <c r="A98" s="33">
        <v>760</v>
      </c>
      <c r="B98" s="5" t="s">
        <v>204</v>
      </c>
      <c r="C98" s="6">
        <v>1</v>
      </c>
      <c r="D98" s="7" t="s">
        <v>80</v>
      </c>
    </row>
    <row r="99" spans="1:4" ht="15">
      <c r="A99" s="33">
        <v>760</v>
      </c>
      <c r="B99" s="5" t="s">
        <v>79</v>
      </c>
      <c r="C99" s="6">
        <v>1</v>
      </c>
      <c r="D99" s="7" t="s">
        <v>80</v>
      </c>
    </row>
    <row r="100" spans="1:4" ht="15">
      <c r="A100" s="33">
        <v>761</v>
      </c>
      <c r="B100" s="5" t="s">
        <v>205</v>
      </c>
      <c r="C100" s="6">
        <v>1</v>
      </c>
      <c r="D100" s="7" t="s">
        <v>82</v>
      </c>
    </row>
    <row r="101" spans="1:4" ht="15">
      <c r="A101" s="33">
        <v>761</v>
      </c>
      <c r="B101" s="5" t="s">
        <v>81</v>
      </c>
      <c r="C101" s="6">
        <v>1</v>
      </c>
      <c r="D101" s="7" t="s">
        <v>82</v>
      </c>
    </row>
    <row r="102" spans="1:4" ht="15">
      <c r="A102" s="33">
        <v>762</v>
      </c>
      <c r="B102" s="5" t="s">
        <v>206</v>
      </c>
      <c r="C102" s="6">
        <v>1</v>
      </c>
      <c r="D102" s="7" t="s">
        <v>82</v>
      </c>
    </row>
    <row r="103" spans="1:4" ht="15">
      <c r="A103" s="33">
        <v>762</v>
      </c>
      <c r="B103" s="5" t="s">
        <v>83</v>
      </c>
      <c r="C103" s="6">
        <v>1</v>
      </c>
      <c r="D103" s="7" t="s">
        <v>82</v>
      </c>
    </row>
    <row r="104" spans="1:4" ht="15">
      <c r="A104" s="33">
        <v>763</v>
      </c>
      <c r="B104" s="5" t="s">
        <v>207</v>
      </c>
      <c r="C104" s="6">
        <v>1</v>
      </c>
      <c r="D104" s="7" t="s">
        <v>208</v>
      </c>
    </row>
    <row r="105" spans="1:4" ht="15">
      <c r="A105" s="33">
        <v>765</v>
      </c>
      <c r="B105" s="5" t="s">
        <v>209</v>
      </c>
      <c r="C105" s="6">
        <v>1</v>
      </c>
      <c r="D105" s="7" t="s">
        <v>82</v>
      </c>
    </row>
    <row r="106" spans="1:4" ht="15">
      <c r="A106" s="33">
        <v>766</v>
      </c>
      <c r="B106" s="5" t="s">
        <v>210</v>
      </c>
      <c r="C106" s="6">
        <v>1</v>
      </c>
      <c r="D106" s="7" t="s">
        <v>82</v>
      </c>
    </row>
    <row r="107" spans="1:4" ht="15">
      <c r="A107" s="33">
        <v>767</v>
      </c>
      <c r="B107" s="5" t="s">
        <v>84</v>
      </c>
      <c r="C107" s="6">
        <v>1</v>
      </c>
      <c r="D107" s="7" t="s">
        <v>82</v>
      </c>
    </row>
    <row r="108" spans="1:4" ht="15">
      <c r="A108" s="33">
        <v>768</v>
      </c>
      <c r="B108" s="5" t="s">
        <v>211</v>
      </c>
      <c r="C108" s="6">
        <v>1</v>
      </c>
      <c r="D108" s="7">
        <v>15</v>
      </c>
    </row>
    <row r="109" spans="1:4" ht="15">
      <c r="A109" s="33">
        <v>769</v>
      </c>
      <c r="B109" s="5" t="s">
        <v>212</v>
      </c>
      <c r="C109" s="6">
        <v>1</v>
      </c>
      <c r="D109" s="7" t="s">
        <v>82</v>
      </c>
    </row>
    <row r="110" spans="1:4" ht="15">
      <c r="A110" s="33">
        <v>769</v>
      </c>
      <c r="B110" s="5" t="s">
        <v>85</v>
      </c>
      <c r="C110" s="6">
        <v>1</v>
      </c>
      <c r="D110" s="7" t="s">
        <v>82</v>
      </c>
    </row>
    <row r="111" spans="1:4" ht="15">
      <c r="A111" s="33">
        <v>770</v>
      </c>
      <c r="B111" s="5" t="s">
        <v>213</v>
      </c>
      <c r="C111" s="6">
        <v>1</v>
      </c>
      <c r="D111" s="7" t="s">
        <v>147</v>
      </c>
    </row>
    <row r="112" spans="1:4" ht="15">
      <c r="A112" s="33">
        <v>771</v>
      </c>
      <c r="B112" s="5" t="s">
        <v>214</v>
      </c>
      <c r="C112" s="6">
        <v>1</v>
      </c>
      <c r="D112" s="7" t="s">
        <v>147</v>
      </c>
    </row>
    <row r="113" spans="1:4" ht="15">
      <c r="A113" s="33">
        <v>772</v>
      </c>
      <c r="B113" s="5" t="s">
        <v>215</v>
      </c>
      <c r="C113" s="6">
        <v>1</v>
      </c>
      <c r="D113" s="7" t="s">
        <v>147</v>
      </c>
    </row>
    <row r="114" spans="1:4" ht="15">
      <c r="A114" s="33">
        <v>773</v>
      </c>
      <c r="B114" s="5" t="s">
        <v>216</v>
      </c>
      <c r="C114" s="6">
        <v>1</v>
      </c>
      <c r="D114" s="7" t="s">
        <v>142</v>
      </c>
    </row>
    <row r="115" spans="1:4" ht="15">
      <c r="A115" s="33">
        <v>774</v>
      </c>
      <c r="B115" s="5" t="s">
        <v>217</v>
      </c>
      <c r="C115" s="6">
        <v>1</v>
      </c>
      <c r="D115" s="7" t="s">
        <v>142</v>
      </c>
    </row>
    <row r="116" spans="1:4" ht="15">
      <c r="A116" s="33">
        <v>775</v>
      </c>
      <c r="B116" s="5" t="s">
        <v>218</v>
      </c>
      <c r="C116" s="6">
        <v>1</v>
      </c>
      <c r="D116" s="7" t="s">
        <v>142</v>
      </c>
    </row>
    <row r="117" spans="1:4" ht="15">
      <c r="A117" s="33">
        <v>778</v>
      </c>
      <c r="B117" s="5" t="s">
        <v>219</v>
      </c>
      <c r="C117" s="6">
        <v>1</v>
      </c>
      <c r="D117" s="7" t="s">
        <v>817</v>
      </c>
    </row>
    <row r="118" spans="1:4" ht="15">
      <c r="A118" s="33">
        <v>790</v>
      </c>
      <c r="B118" s="5" t="s">
        <v>220</v>
      </c>
      <c r="C118" s="6">
        <v>1</v>
      </c>
      <c r="D118" s="7" t="s">
        <v>147</v>
      </c>
    </row>
    <row r="119" spans="1:4" ht="15">
      <c r="A119" s="33">
        <v>791</v>
      </c>
      <c r="B119" s="5" t="s">
        <v>221</v>
      </c>
      <c r="C119" s="6">
        <v>1</v>
      </c>
      <c r="D119" s="7" t="s">
        <v>147</v>
      </c>
    </row>
    <row r="120" spans="1:4" ht="15">
      <c r="A120" s="33">
        <v>792</v>
      </c>
      <c r="B120" s="5" t="s">
        <v>222</v>
      </c>
      <c r="C120" s="6">
        <v>1</v>
      </c>
      <c r="D120" s="7" t="s">
        <v>147</v>
      </c>
    </row>
    <row r="121" spans="1:4" ht="15">
      <c r="A121" s="33">
        <v>793</v>
      </c>
      <c r="B121" s="5" t="s">
        <v>223</v>
      </c>
      <c r="C121" s="6">
        <v>1</v>
      </c>
      <c r="D121" s="7" t="s">
        <v>163</v>
      </c>
    </row>
    <row r="122" spans="1:4" ht="15">
      <c r="A122" s="33">
        <v>794</v>
      </c>
      <c r="B122" s="5" t="s">
        <v>224</v>
      </c>
      <c r="C122" s="6">
        <v>1</v>
      </c>
      <c r="D122" s="7" t="s">
        <v>129</v>
      </c>
    </row>
    <row r="123" spans="1:4" ht="15">
      <c r="A123" s="33">
        <v>795</v>
      </c>
      <c r="B123" s="5" t="s">
        <v>225</v>
      </c>
      <c r="C123" s="6">
        <v>1</v>
      </c>
      <c r="D123" s="7" t="s">
        <v>226</v>
      </c>
    </row>
    <row r="124" spans="1:4" ht="15">
      <c r="A124" s="33">
        <v>796</v>
      </c>
      <c r="B124" s="5" t="s">
        <v>227</v>
      </c>
      <c r="C124" s="6">
        <v>1</v>
      </c>
      <c r="D124" s="7" t="s">
        <v>153</v>
      </c>
    </row>
    <row r="125" spans="1:4" ht="15">
      <c r="A125" s="33">
        <v>797</v>
      </c>
      <c r="B125" s="5" t="s">
        <v>228</v>
      </c>
      <c r="C125" s="6">
        <v>1</v>
      </c>
      <c r="D125" s="7" t="s">
        <v>153</v>
      </c>
    </row>
    <row r="126" spans="1:4" ht="15">
      <c r="A126" s="33">
        <v>798</v>
      </c>
      <c r="B126" s="5" t="s">
        <v>229</v>
      </c>
      <c r="C126" s="6">
        <v>1</v>
      </c>
      <c r="D126" s="7" t="s">
        <v>153</v>
      </c>
    </row>
    <row r="127" spans="1:4" ht="15">
      <c r="A127" s="33">
        <v>799</v>
      </c>
      <c r="B127" s="5" t="s">
        <v>230</v>
      </c>
      <c r="C127" s="6">
        <v>1</v>
      </c>
      <c r="D127" s="7" t="s">
        <v>153</v>
      </c>
    </row>
  </sheetData>
  <mergeCells count="2">
    <mergeCell ref="A1:D2"/>
    <mergeCell ref="T1:V2"/>
  </mergeCells>
  <dataValidations count="1">
    <dataValidation type="list" allowBlank="1" showInputMessage="1" showErrorMessage="1" sqref="D5:D127">
      <formula1>PyGanalitica</formula1>
    </dataValidation>
  </dataValidations>
  <hyperlinks>
    <hyperlink ref="P23" r:id="rId1"/>
    <hyperlink ref="P22" r:id="rId2"/>
    <hyperlink ref="P21" r:id="rId3"/>
    <hyperlink ref="P20" r:id="rId4"/>
    <hyperlink ref="P19" r:id="rId5"/>
    <hyperlink ref="P18" r:id="rId6"/>
    <hyperlink ref="P17" r:id="rId7"/>
    <hyperlink ref="P16" r:id="rId8"/>
    <hyperlink ref="P15" r:id="rId9"/>
    <hyperlink ref="P14" r:id="rId10"/>
    <hyperlink ref="P13" r:id="rId11"/>
    <hyperlink ref="P12" r:id="rId12"/>
    <hyperlink ref="P11" r:id="rId13"/>
    <hyperlink ref="P10" r:id="rId14"/>
    <hyperlink ref="P9" r:id="rId15"/>
    <hyperlink ref="P8" r:id="rId16"/>
    <hyperlink ref="P7" r:id="rId17"/>
    <hyperlink ref="P6" r:id="rId18"/>
    <hyperlink ref="P5" r:id="rId19"/>
    <hyperlink ref="P40" r:id="rId20"/>
    <hyperlink ref="P39" r:id="rId21"/>
    <hyperlink ref="P38" r:id="rId22"/>
    <hyperlink ref="P35" r:id="rId23"/>
    <hyperlink ref="P34" r:id="rId24"/>
    <hyperlink ref="P32" r:id="rId25"/>
    <hyperlink ref="P31" r:id="rId26"/>
    <hyperlink ref="P30" r:id="rId27"/>
    <hyperlink ref="P29" r:id="rId28"/>
    <hyperlink ref="P28" r:id="rId29"/>
    <hyperlink ref="P27" r:id="rId30"/>
    <hyperlink ref="P26" r:id="rId31"/>
    <hyperlink ref="P25" r:id="rId32"/>
    <hyperlink ref="P24" r:id="rId33"/>
    <hyperlink ref="P4" r:id="rId34"/>
  </hyperlinks>
  <pageMargins left="0.7" right="0.7" top="0.75" bottom="0.75" header="0.3" footer="0.3"/>
  <tableParts count="2">
    <tablePart r:id="rId35"/>
    <tablePart r:id="rId3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Sheet1</vt:lpstr>
      <vt:lpstr>Tabla de Datos 1</vt:lpstr>
      <vt:lpstr>Tabla de Datos 2</vt:lpstr>
      <vt:lpstr>Tabla de Datos 3</vt:lpstr>
      <vt:lpstr>Tabla de Gastos</vt:lpstr>
      <vt:lpstr>Configuracion</vt:lpstr>
      <vt:lpstr>PyGanalitica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jggomez</dc:creator>
  <cp:lastModifiedBy>jggomez</cp:lastModifiedBy>
  <cp:lastPrinted>2010-05-16T10:54:55Z</cp:lastPrinted>
  <dcterms:created xsi:type="dcterms:W3CDTF">2009-07-29T11:14:06Z</dcterms:created>
  <dcterms:modified xsi:type="dcterms:W3CDTF">2010-05-16T18:11:34Z</dcterms:modified>
</cp:coreProperties>
</file>